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" yWindow="45" windowWidth="11760" windowHeight="6075" tabRatio="797"/>
  </bookViews>
  <sheets>
    <sheet name="갑지" sheetId="40" r:id="rId1"/>
    <sheet name="목차" sheetId="35" r:id="rId2"/>
    <sheet name="1.설계설명서(속지)" sheetId="36" r:id="rId3"/>
    <sheet name="설계설명서" sheetId="30" r:id="rId4"/>
    <sheet name="2.예정공정표(속지)" sheetId="33" r:id="rId5"/>
    <sheet name="예정공정표" sheetId="19" r:id="rId6"/>
    <sheet name="3.설계예산서(속지)" sheetId="38" r:id="rId7"/>
    <sheet name="공사원가계산서" sheetId="54" r:id="rId8"/>
    <sheet name="내역서(속지)" sheetId="57" r:id="rId9"/>
    <sheet name="내역서" sheetId="56" r:id="rId10"/>
    <sheet name="일위대가표(속지)" sheetId="61" r:id="rId11"/>
    <sheet name="일위대가표" sheetId="58" r:id="rId12"/>
    <sheet name="단가대비표(속지)" sheetId="60" r:id="rId13"/>
    <sheet name="단가대비표" sheetId="59" r:id="rId14"/>
    <sheet name="수량산출내역(속지)" sheetId="55" r:id="rId15"/>
    <sheet name="수량산출서" sheetId="65" r:id="rId16"/>
    <sheet name="4.시방서(속지)" sheetId="64" r:id="rId17"/>
    <sheet name="시방서" sheetId="62" r:id="rId18"/>
    <sheet name="5.도면리스트" sheetId="51" r:id="rId19"/>
    <sheet name="도면" sheetId="63" r:id="rId20"/>
  </sheets>
  <externalReferences>
    <externalReference r:id="rId21"/>
    <externalReference r:id="rId22"/>
  </externalReferences>
  <definedNames>
    <definedName name="_xlnm.Print_Area" localSheetId="0">갑지!$A$1:$L$19</definedName>
    <definedName name="_xlnm.Print_Area" localSheetId="1">목차!$A$1:$L$9</definedName>
    <definedName name="_xlnm.Print_Area" localSheetId="3">설계설명서!$A$1:$O$21</definedName>
  </definedNames>
  <calcPr calcId="125725" calcOnSave="0"/>
</workbook>
</file>

<file path=xl/calcChain.xml><?xml version="1.0" encoding="utf-8"?>
<calcChain xmlns="http://schemas.openxmlformats.org/spreadsheetml/2006/main">
  <c r="F15" i="56"/>
  <c r="N498" i="65"/>
  <c r="I498"/>
  <c r="I497"/>
  <c r="P496"/>
  <c r="I496"/>
  <c r="N495"/>
  <c r="I495"/>
  <c r="I494"/>
  <c r="I493"/>
  <c r="D504" s="1"/>
  <c r="I473"/>
  <c r="I472"/>
  <c r="I471"/>
  <c r="I470"/>
  <c r="I469"/>
  <c r="I468"/>
  <c r="I467"/>
  <c r="I466"/>
  <c r="I465"/>
  <c r="I454"/>
  <c r="I453"/>
  <c r="I452"/>
  <c r="I451"/>
  <c r="I450"/>
  <c r="I449"/>
  <c r="H504" s="1"/>
  <c r="I448"/>
  <c r="I445"/>
  <c r="I444"/>
  <c r="I443"/>
  <c r="I436"/>
  <c r="I433"/>
  <c r="I430"/>
  <c r="I429"/>
  <c r="I428"/>
  <c r="I425"/>
  <c r="I424"/>
  <c r="I423"/>
  <c r="I422"/>
  <c r="I421"/>
  <c r="I420"/>
  <c r="I419"/>
  <c r="I418"/>
  <c r="I417"/>
  <c r="I416"/>
  <c r="I415"/>
  <c r="H505" s="1"/>
  <c r="I414"/>
  <c r="I396"/>
  <c r="I393"/>
  <c r="I390"/>
  <c r="I387"/>
  <c r="I384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46"/>
  <c r="I343"/>
  <c r="I339"/>
  <c r="I338"/>
  <c r="I336"/>
  <c r="I335"/>
  <c r="I334"/>
  <c r="I333"/>
  <c r="I332"/>
  <c r="I331"/>
  <c r="I322"/>
  <c r="I319"/>
  <c r="I318"/>
  <c r="I317"/>
  <c r="I314"/>
  <c r="I313"/>
  <c r="I312"/>
  <c r="I309"/>
  <c r="I308"/>
  <c r="I307"/>
  <c r="I301"/>
  <c r="I300"/>
  <c r="I299"/>
  <c r="I298"/>
  <c r="I279"/>
  <c r="I278"/>
  <c r="I277"/>
  <c r="I276"/>
  <c r="I275"/>
  <c r="H506" s="1"/>
  <c r="I274"/>
  <c r="I273"/>
  <c r="I272"/>
  <c r="H507" s="1"/>
  <c r="I243"/>
  <c r="I242"/>
  <c r="I241"/>
  <c r="I238"/>
  <c r="I237"/>
  <c r="I236"/>
  <c r="I232"/>
  <c r="I231"/>
  <c r="I230"/>
  <c r="I224"/>
  <c r="I223"/>
  <c r="I222"/>
  <c r="I221"/>
  <c r="I220"/>
  <c r="I219"/>
  <c r="I217"/>
  <c r="I216"/>
  <c r="I215"/>
  <c r="I214"/>
  <c r="I213"/>
  <c r="I212"/>
  <c r="F504" s="1"/>
  <c r="I211"/>
  <c r="I210"/>
  <c r="I205"/>
  <c r="I204"/>
  <c r="I203"/>
  <c r="I200"/>
  <c r="I199"/>
  <c r="I198"/>
  <c r="I195"/>
  <c r="I194"/>
  <c r="I193"/>
  <c r="I188"/>
  <c r="I187"/>
  <c r="I186"/>
  <c r="I175"/>
  <c r="I174"/>
  <c r="I173"/>
  <c r="F505" s="1"/>
  <c r="J505" s="1"/>
  <c r="I169"/>
  <c r="I168"/>
  <c r="I167"/>
  <c r="I164"/>
  <c r="I163"/>
  <c r="I162"/>
  <c r="I159"/>
  <c r="I158"/>
  <c r="I157"/>
  <c r="I154"/>
  <c r="I153"/>
  <c r="I152"/>
  <c r="I149"/>
  <c r="I148"/>
  <c r="I147"/>
  <c r="I146"/>
  <c r="I145"/>
  <c r="I144"/>
  <c r="I143"/>
  <c r="I142"/>
  <c r="I116"/>
  <c r="I115"/>
  <c r="I114"/>
  <c r="I113"/>
  <c r="I112"/>
  <c r="I107"/>
  <c r="I104"/>
  <c r="I101"/>
  <c r="I98"/>
  <c r="I97"/>
  <c r="I96"/>
  <c r="I95"/>
  <c r="I94"/>
  <c r="I93"/>
  <c r="I92"/>
  <c r="I91"/>
  <c r="I90"/>
  <c r="I89"/>
  <c r="I88"/>
  <c r="I87"/>
  <c r="I69"/>
  <c r="I68"/>
  <c r="I67"/>
  <c r="I66"/>
  <c r="F506" s="1"/>
  <c r="J506" s="1"/>
  <c r="I65"/>
  <c r="I60"/>
  <c r="I56"/>
  <c r="I52"/>
  <c r="I46"/>
  <c r="I45"/>
  <c r="I37"/>
  <c r="I36"/>
  <c r="I18"/>
  <c r="I17"/>
  <c r="I16"/>
  <c r="I15"/>
  <c r="I14"/>
  <c r="I13"/>
  <c r="I10"/>
  <c r="I9"/>
  <c r="I8"/>
  <c r="F507" s="1"/>
  <c r="J507" s="1"/>
  <c r="M14" i="59"/>
  <c r="M13"/>
  <c r="J9"/>
  <c r="J8"/>
  <c r="J7"/>
  <c r="J6"/>
  <c r="J5"/>
  <c r="A2"/>
  <c r="M81" i="58"/>
  <c r="K81"/>
  <c r="K84" s="1"/>
  <c r="K73"/>
  <c r="K76" s="1"/>
  <c r="K65"/>
  <c r="M65" s="1"/>
  <c r="F58"/>
  <c r="F66" s="1"/>
  <c r="K57"/>
  <c r="K60" s="1"/>
  <c r="I56"/>
  <c r="I60" s="1"/>
  <c r="H56"/>
  <c r="H64" s="1"/>
  <c r="F55"/>
  <c r="F63" s="1"/>
  <c r="G54"/>
  <c r="F54"/>
  <c r="F62" s="1"/>
  <c r="H42"/>
  <c r="H45" s="1"/>
  <c r="K37"/>
  <c r="M37" s="1"/>
  <c r="K28"/>
  <c r="M28" s="1"/>
  <c r="K19"/>
  <c r="M19" s="1"/>
  <c r="F11"/>
  <c r="G11" s="1"/>
  <c r="F12" s="1"/>
  <c r="K10"/>
  <c r="M10" s="1"/>
  <c r="I9"/>
  <c r="I13" s="1"/>
  <c r="H9"/>
  <c r="H18" s="1"/>
  <c r="F8"/>
  <c r="G8" s="1"/>
  <c r="M8" s="1"/>
  <c r="G7"/>
  <c r="M7" s="1"/>
  <c r="F7"/>
  <c r="F16" s="1"/>
  <c r="F6"/>
  <c r="G6" s="1"/>
  <c r="A2"/>
  <c r="I20" i="56"/>
  <c r="J20" s="1"/>
  <c r="G20"/>
  <c r="H20" s="1"/>
  <c r="E20"/>
  <c r="F20" s="1"/>
  <c r="D20"/>
  <c r="I19"/>
  <c r="J19" s="1"/>
  <c r="G19"/>
  <c r="H19" s="1"/>
  <c r="E19"/>
  <c r="F19" s="1"/>
  <c r="D19"/>
  <c r="I18"/>
  <c r="J18" s="1"/>
  <c r="G18"/>
  <c r="H18" s="1"/>
  <c r="E18"/>
  <c r="F18" s="1"/>
  <c r="D18"/>
  <c r="I17"/>
  <c r="J17" s="1"/>
  <c r="G17"/>
  <c r="H17" s="1"/>
  <c r="E17"/>
  <c r="F17" s="1"/>
  <c r="D17"/>
  <c r="J16"/>
  <c r="H16"/>
  <c r="E16"/>
  <c r="F16" s="1"/>
  <c r="J15"/>
  <c r="H15"/>
  <c r="E15"/>
  <c r="K15" s="1"/>
  <c r="J14"/>
  <c r="H14"/>
  <c r="F14"/>
  <c r="L14" s="1"/>
  <c r="E14"/>
  <c r="H13"/>
  <c r="G13"/>
  <c r="F13"/>
  <c r="D13"/>
  <c r="J13" s="1"/>
  <c r="H12"/>
  <c r="G12"/>
  <c r="F12"/>
  <c r="D12"/>
  <c r="J12" s="1"/>
  <c r="H11"/>
  <c r="G11"/>
  <c r="F11"/>
  <c r="D11"/>
  <c r="J11" s="1"/>
  <c r="H10"/>
  <c r="G10"/>
  <c r="F10"/>
  <c r="D10"/>
  <c r="J10" s="1"/>
  <c r="I9"/>
  <c r="J9" s="1"/>
  <c r="G9"/>
  <c r="H9" s="1"/>
  <c r="E9"/>
  <c r="F9" s="1"/>
  <c r="D9"/>
  <c r="I8"/>
  <c r="J8" s="1"/>
  <c r="G8"/>
  <c r="H8" s="1"/>
  <c r="E8"/>
  <c r="F8" s="1"/>
  <c r="D8"/>
  <c r="I7"/>
  <c r="J7" s="1"/>
  <c r="G7"/>
  <c r="H7" s="1"/>
  <c r="E7"/>
  <c r="F7" s="1"/>
  <c r="D7"/>
  <c r="I6"/>
  <c r="J6" s="1"/>
  <c r="G6"/>
  <c r="H6" s="1"/>
  <c r="E6"/>
  <c r="F6" s="1"/>
  <c r="D6"/>
  <c r="A3"/>
  <c r="E8" i="54"/>
  <c r="E4"/>
  <c r="E7" s="1"/>
  <c r="B2"/>
  <c r="L16" i="56" l="1"/>
  <c r="L17"/>
  <c r="L18"/>
  <c r="L19"/>
  <c r="H21"/>
  <c r="H508" i="65"/>
  <c r="F508"/>
  <c r="D508"/>
  <c r="J508" s="1"/>
  <c r="J504"/>
  <c r="I268"/>
  <c r="I491"/>
  <c r="I500"/>
  <c r="F25" i="58"/>
  <c r="G16"/>
  <c r="M16" s="1"/>
  <c r="G12"/>
  <c r="F21"/>
  <c r="H48"/>
  <c r="I45"/>
  <c r="H72"/>
  <c r="I64"/>
  <c r="G13"/>
  <c r="M6"/>
  <c r="H27"/>
  <c r="I18"/>
  <c r="F70"/>
  <c r="G62"/>
  <c r="F71"/>
  <c r="G63"/>
  <c r="M63" s="1"/>
  <c r="F74"/>
  <c r="G66"/>
  <c r="F67" s="1"/>
  <c r="G67" s="1"/>
  <c r="K13"/>
  <c r="F15"/>
  <c r="F17"/>
  <c r="F20"/>
  <c r="K22"/>
  <c r="K31"/>
  <c r="K40"/>
  <c r="M54"/>
  <c r="M60" s="1"/>
  <c r="G55"/>
  <c r="M55" s="1"/>
  <c r="M56"/>
  <c r="M57"/>
  <c r="G58"/>
  <c r="F59" s="1"/>
  <c r="G59" s="1"/>
  <c r="K68"/>
  <c r="M73"/>
  <c r="M9"/>
  <c r="I42"/>
  <c r="L6" i="56"/>
  <c r="F21"/>
  <c r="J21"/>
  <c r="L7"/>
  <c r="L8"/>
  <c r="L9"/>
  <c r="L10"/>
  <c r="L11"/>
  <c r="L12"/>
  <c r="L13"/>
  <c r="L20"/>
  <c r="L15"/>
  <c r="E17" i="54"/>
  <c r="E9"/>
  <c r="E12" s="1"/>
  <c r="E10" l="1"/>
  <c r="E18" s="1"/>
  <c r="I43" i="58"/>
  <c r="M42"/>
  <c r="M43" s="1"/>
  <c r="G17"/>
  <c r="M17" s="1"/>
  <c r="F26"/>
  <c r="F82"/>
  <c r="G82" s="1"/>
  <c r="F83" s="1"/>
  <c r="G83" s="1"/>
  <c r="G74"/>
  <c r="F75" s="1"/>
  <c r="G75" s="1"/>
  <c r="F79"/>
  <c r="G79" s="1"/>
  <c r="M79" s="1"/>
  <c r="G71"/>
  <c r="M71" s="1"/>
  <c r="F78"/>
  <c r="G78" s="1"/>
  <c r="G70"/>
  <c r="H36"/>
  <c r="I36" s="1"/>
  <c r="I27"/>
  <c r="H80"/>
  <c r="I80" s="1"/>
  <c r="I72"/>
  <c r="M45"/>
  <c r="M46" s="1"/>
  <c r="I46"/>
  <c r="G21"/>
  <c r="F30"/>
  <c r="G20"/>
  <c r="F29"/>
  <c r="G15"/>
  <c r="F24"/>
  <c r="M62"/>
  <c r="G68"/>
  <c r="I22"/>
  <c r="M18"/>
  <c r="M13"/>
  <c r="I68"/>
  <c r="M64"/>
  <c r="G60"/>
  <c r="H51"/>
  <c r="I51" s="1"/>
  <c r="I48"/>
  <c r="F34"/>
  <c r="G34" s="1"/>
  <c r="M34" s="1"/>
  <c r="G25"/>
  <c r="M25" s="1"/>
  <c r="L21" i="56"/>
  <c r="E11" i="54"/>
  <c r="E19" s="1"/>
  <c r="E20"/>
  <c r="E21" l="1"/>
  <c r="E22" s="1"/>
  <c r="E23" s="1"/>
  <c r="I49" i="58"/>
  <c r="M48"/>
  <c r="M49" s="1"/>
  <c r="G24"/>
  <c r="F33"/>
  <c r="G33" s="1"/>
  <c r="G29"/>
  <c r="F38"/>
  <c r="G38" s="1"/>
  <c r="G30"/>
  <c r="F39"/>
  <c r="G39" s="1"/>
  <c r="I76"/>
  <c r="M72"/>
  <c r="I31"/>
  <c r="M27"/>
  <c r="G76"/>
  <c r="M70"/>
  <c r="M76" s="1"/>
  <c r="G26"/>
  <c r="M26" s="1"/>
  <c r="F35"/>
  <c r="G35" s="1"/>
  <c r="M35" s="1"/>
  <c r="M51"/>
  <c r="M52" s="1"/>
  <c r="I52"/>
  <c r="M68"/>
  <c r="G22"/>
  <c r="M15"/>
  <c r="M22" s="1"/>
  <c r="I84"/>
  <c r="M80"/>
  <c r="I40"/>
  <c r="M36"/>
  <c r="M78"/>
  <c r="M84" s="1"/>
  <c r="G84"/>
  <c r="G40" l="1"/>
  <c r="M33"/>
  <c r="M40" s="1"/>
  <c r="G31"/>
  <c r="M24"/>
  <c r="M31" s="1"/>
  <c r="E24" i="54"/>
  <c r="E25" s="1"/>
  <c r="E26" s="1"/>
  <c r="A8" i="19" l="1"/>
</calcChain>
</file>

<file path=xl/sharedStrings.xml><?xml version="1.0" encoding="utf-8"?>
<sst xmlns="http://schemas.openxmlformats.org/spreadsheetml/2006/main" count="2196" uniqueCount="1261">
  <si>
    <t>예 정 공 정 표</t>
    <phoneticPr fontId="3" type="noConversion"/>
  </si>
  <si>
    <t>설   계   설   명   서</t>
    <phoneticPr fontId="10" type="noConversion"/>
  </si>
  <si>
    <t xml:space="preserve">      설계변경할수 있다.</t>
    <phoneticPr fontId="10" type="noConversion"/>
  </si>
  <si>
    <t xml:space="preserve">    1) 설계변경으로 인해 공사기간의 연장이 불가시피한 경우</t>
    <phoneticPr fontId="10" type="noConversion"/>
  </si>
  <si>
    <t xml:space="preserve">    2) 천재지변, 기타 부득이한 사유로 공기지연이 불가피한 경우</t>
    <phoneticPr fontId="10" type="noConversion"/>
  </si>
  <si>
    <t xml:space="preserve">    3) 기타 시행청이 필요하다고 인정할 경우</t>
    <phoneticPr fontId="10" type="noConversion"/>
  </si>
  <si>
    <t xml:space="preserve">6. 설계변경 : 천재지변이나 설계한 물량이 현저한 차이가 있거나 시행청의 사정으로 변경시공이 불가피한 경우 </t>
    <phoneticPr fontId="10" type="noConversion"/>
  </si>
  <si>
    <t>7. 공사연기 : 본 공사의 시공중 다음과 같은 사유 발생시는 공사를 연기할수 있다.</t>
    <phoneticPr fontId="10" type="noConversion"/>
  </si>
  <si>
    <t xml:space="preserve"> </t>
    <phoneticPr fontId="3" type="noConversion"/>
  </si>
  <si>
    <t>공종</t>
    <phoneticPr fontId="3" type="noConversion"/>
  </si>
  <si>
    <t>보할(%)</t>
    <phoneticPr fontId="3" type="noConversion"/>
  </si>
  <si>
    <t>비고</t>
    <phoneticPr fontId="3" type="noConversion"/>
  </si>
  <si>
    <t>15일</t>
    <phoneticPr fontId="3" type="noConversion"/>
  </si>
  <si>
    <t>소    계</t>
    <phoneticPr fontId="3" type="noConversion"/>
  </si>
  <si>
    <t>합      계</t>
    <phoneticPr fontId="3" type="noConversion"/>
  </si>
  <si>
    <t>※ 공사에 소요되는 공사기간은 위와 같으며, 품질관리와 완벽한 시공을 위하여 공정표의 수정을 필요로 할 경우에는 시행청에 요청하여 변경할 수 있다.</t>
    <phoneticPr fontId="3" type="noConversion"/>
  </si>
  <si>
    <t>목      차</t>
    <phoneticPr fontId="10" type="noConversion"/>
  </si>
  <si>
    <t>5일</t>
    <phoneticPr fontId="3" type="noConversion"/>
  </si>
  <si>
    <t>10일</t>
    <phoneticPr fontId="3" type="noConversion"/>
  </si>
  <si>
    <t>20일</t>
    <phoneticPr fontId="3" type="noConversion"/>
  </si>
  <si>
    <t>25일</t>
    <phoneticPr fontId="3" type="noConversion"/>
  </si>
  <si>
    <t>공    사    기    간  ( 25일 )</t>
    <phoneticPr fontId="3" type="noConversion"/>
  </si>
  <si>
    <t>5. 공사기간 : 본 공사의 공사기간은 착공일로부터 25 일간으로 하며 예정공정표는 별지 참조</t>
    <phoneticPr fontId="10" type="noConversion"/>
  </si>
  <si>
    <t>설계자</t>
    <phoneticPr fontId="3" type="noConversion"/>
  </si>
  <si>
    <t>사장</t>
    <phoneticPr fontId="3" type="noConversion"/>
  </si>
  <si>
    <t>1. 공  사   설   명    서</t>
    <phoneticPr fontId="3" type="noConversion"/>
  </si>
  <si>
    <t>3. 설    계    예    산    서</t>
    <phoneticPr fontId="3" type="noConversion"/>
  </si>
  <si>
    <t>1.</t>
    <phoneticPr fontId="3" type="noConversion"/>
  </si>
  <si>
    <t>2.</t>
  </si>
  <si>
    <t>3.</t>
  </si>
  <si>
    <t>4.</t>
  </si>
  <si>
    <t>5.</t>
  </si>
  <si>
    <t>도      장      공      사      일      반      시      방      서</t>
    <phoneticPr fontId="3" type="noConversion"/>
  </si>
  <si>
    <t>설               계               예               산               서</t>
    <phoneticPr fontId="10" type="noConversion"/>
  </si>
  <si>
    <t>예             정             공             정             표</t>
    <phoneticPr fontId="3" type="noConversion"/>
  </si>
  <si>
    <t>공             사             설             명             서</t>
    <phoneticPr fontId="3" type="noConversion"/>
  </si>
  <si>
    <t>본부장</t>
    <phoneticPr fontId="3" type="noConversion"/>
  </si>
  <si>
    <t>팀장</t>
    <phoneticPr fontId="3" type="noConversion"/>
  </si>
  <si>
    <t>담당</t>
    <phoneticPr fontId="3" type="noConversion"/>
  </si>
  <si>
    <t>설계년월일</t>
    <phoneticPr fontId="3" type="noConversion"/>
  </si>
  <si>
    <t>2015년 01월</t>
    <phoneticPr fontId="3" type="noConversion"/>
  </si>
  <si>
    <t>설     계    예     산    서</t>
    <phoneticPr fontId="3" type="noConversion"/>
  </si>
  <si>
    <t>총공사비</t>
    <phoneticPr fontId="3" type="noConversion"/>
  </si>
  <si>
    <t>도
급
비</t>
    <phoneticPr fontId="3" type="noConversion"/>
  </si>
  <si>
    <t>공사원가</t>
    <phoneticPr fontId="3" type="noConversion"/>
  </si>
  <si>
    <t>부가가치세</t>
    <phoneticPr fontId="3" type="noConversion"/>
  </si>
  <si>
    <t>계</t>
    <phoneticPr fontId="3" type="noConversion"/>
  </si>
  <si>
    <t>구      분</t>
    <phoneticPr fontId="3" type="noConversion"/>
  </si>
  <si>
    <t>금      액</t>
    <phoneticPr fontId="3" type="noConversion"/>
  </si>
  <si>
    <t>2. 위      치 : 경상남도 통영시 발개로 205(통영관광개발공사)</t>
    <phoneticPr fontId="10" type="noConversion"/>
  </si>
  <si>
    <t>금52,153,200원</t>
    <phoneticPr fontId="3" type="noConversion"/>
  </si>
  <si>
    <t>금47,412,000원</t>
    <phoneticPr fontId="3" type="noConversion"/>
  </si>
  <si>
    <t>금  4,741,200원</t>
    <phoneticPr fontId="3" type="noConversion"/>
  </si>
  <si>
    <t xml:space="preserve">  (금 오천이백일십오만삼천이백원)</t>
    <phoneticPr fontId="3" type="noConversion"/>
  </si>
  <si>
    <t>(금 사천칠백사십일만이천원)</t>
    <phoneticPr fontId="3" type="noConversion"/>
  </si>
  <si>
    <t xml:space="preserve">  (금 사백칠십사만일천이백원)</t>
    <phoneticPr fontId="3" type="noConversion"/>
  </si>
  <si>
    <t>2. 예 정 공 정 표</t>
    <phoneticPr fontId="3" type="noConversion"/>
  </si>
  <si>
    <t>내  역  서</t>
    <phoneticPr fontId="3" type="noConversion"/>
  </si>
  <si>
    <t>일 위 대 가 표</t>
    <phoneticPr fontId="3" type="noConversion"/>
  </si>
  <si>
    <t>단 가 대 비 표</t>
    <phoneticPr fontId="3" type="noConversion"/>
  </si>
  <si>
    <t>수 량 산 출 서</t>
    <phoneticPr fontId="3" type="noConversion"/>
  </si>
  <si>
    <t>4. 시 방 서</t>
    <phoneticPr fontId="3" type="noConversion"/>
  </si>
  <si>
    <t>5. 도 면 리 스 트</t>
    <phoneticPr fontId="3" type="noConversion"/>
  </si>
  <si>
    <t>1. 공 사 명 : 통영관광개발공사 지주(1,3,4)도장 공사</t>
    <phoneticPr fontId="10" type="noConversion"/>
  </si>
  <si>
    <t>3. 과업내용 : 본과업은 통영관광개발공사의 케이블카 지주(1,3,4)철재 도장공사를 통하여 미관의 가치를 높이는데 만전을 기하고자 함.</t>
    <phoneticPr fontId="10" type="noConversion"/>
  </si>
  <si>
    <t>4. 공사개요 :  통영관광개발공사 지주(1,3,4) 도장 공사 1식</t>
    <phoneticPr fontId="3" type="noConversion"/>
  </si>
  <si>
    <t>※ 지주(1,3,4)도장 공사</t>
    <phoneticPr fontId="3" type="noConversion"/>
  </si>
  <si>
    <t>공 사 원 가 계 산 서</t>
  </si>
  <si>
    <t xml:space="preserve"> </t>
    <phoneticPr fontId="31" type="noConversion"/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</si>
  <si>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</si>
  <si>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</si>
  <si>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</si>
  <si>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</si>
  <si>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</si>
  <si>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</si>
  <si>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</si>
  <si>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</si>
  <si>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/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</si>
  <si>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</si>
  <si>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</si>
  <si>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</si>
  <si>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</si>
  <si>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</si>
  <si>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</si>
  <si>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</si>
  <si>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</si>
  <si>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</si>
  <si>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</si>
  <si>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</si>
  <si>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 9.1%</t>
    <phoneticPr fontId="31" type="noConversion"/>
  </si>
  <si>
    <t>BS</t>
  </si>
  <si>
    <t>C4</t>
  </si>
  <si>
    <t>경        비</t>
  </si>
  <si>
    <t>산  재  보  험  료</t>
  </si>
  <si>
    <t>노무비 * 3.8%</t>
    <phoneticPr fontId="31" type="noConversion"/>
  </si>
  <si>
    <t>C5</t>
  </si>
  <si>
    <t>고  용  보  험  료</t>
  </si>
  <si>
    <t>노무비 * 0.87%</t>
    <phoneticPr fontId="31" type="noConversion"/>
  </si>
  <si>
    <t>C6</t>
  </si>
  <si>
    <t>국민  건강  보험료</t>
  </si>
  <si>
    <t>공사기간1개월미만</t>
  </si>
  <si>
    <t>C7</t>
  </si>
  <si>
    <t>국민  연금  보험료</t>
  </si>
  <si>
    <t>CB</t>
  </si>
  <si>
    <t>노인장기요양보험료</t>
  </si>
  <si>
    <t>C8</t>
  </si>
  <si>
    <t>퇴직  공제  부금비</t>
  </si>
  <si>
    <t>CA</t>
  </si>
  <si>
    <t>산업안전보건관리비</t>
  </si>
  <si>
    <t xml:space="preserve">(재료비+직접노무비)*2.93% </t>
    <phoneticPr fontId="31" type="noConversion"/>
  </si>
  <si>
    <t xml:space="preserve"> </t>
    <phoneticPr fontId="31" type="noConversion"/>
  </si>
  <si>
    <t xml:space="preserve">뿜칠이므로 등산로입구 통제 통제인력소요?? </t>
    <phoneticPr fontId="31" type="noConversion"/>
  </si>
  <si>
    <t>CG</t>
  </si>
  <si>
    <t>기   타    경   비</t>
  </si>
  <si>
    <t>(재료비+노무비) * 5.1%</t>
    <phoneticPr fontId="31" type="noConversion"/>
  </si>
  <si>
    <t>현수막제작 및 사전통보</t>
    <phoneticPr fontId="31" type="noConversion"/>
  </si>
  <si>
    <t>CS</t>
  </si>
  <si>
    <t>S1</t>
  </si>
  <si>
    <t xml:space="preserve">        계</t>
  </si>
  <si>
    <t>D1</t>
  </si>
  <si>
    <t>일  반  관  리  비</t>
  </si>
  <si>
    <t>(재료비+노무비+경비) * 6.0%</t>
    <phoneticPr fontId="31" type="noConversion"/>
  </si>
  <si>
    <t>D2</t>
  </si>
  <si>
    <t>이                 윤</t>
    <phoneticPr fontId="31" type="noConversion"/>
  </si>
  <si>
    <t>(노무비+경비+일반관리비) * 15%</t>
    <phoneticPr fontId="31" type="noConversion"/>
  </si>
  <si>
    <t>D9</t>
  </si>
  <si>
    <t>공    급    가   액</t>
    <phoneticPr fontId="31" type="noConversion"/>
  </si>
  <si>
    <t>천단위 미만 절사</t>
    <phoneticPr fontId="31" type="noConversion"/>
  </si>
  <si>
    <t>DB</t>
  </si>
  <si>
    <t>부  가  가  치  세</t>
  </si>
  <si>
    <t>공급가액 * 10%</t>
  </si>
  <si>
    <t>DH</t>
  </si>
  <si>
    <t>도  급  예  정  액</t>
    <phoneticPr fontId="31" type="noConversion"/>
  </si>
  <si>
    <t>S2</t>
  </si>
  <si>
    <t>총   공    사    비</t>
    <phoneticPr fontId="31" type="noConversion"/>
  </si>
  <si>
    <t>내 역 서</t>
    <phoneticPr fontId="31" type="noConversion"/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</si>
  <si>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</si>
  <si>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</si>
  <si>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</si>
  <si>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</si>
  <si>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</si>
  <si>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</si>
  <si>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</si>
  <si>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</si>
  <si>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</si>
  <si>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</si>
  <si>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</si>
  <si>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</si>
  <si>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</si>
  <si>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</si>
  <si>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</si>
  <si>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</si>
  <si>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</si>
  <si>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</si>
  <si>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</si>
  <si>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</si>
  <si>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</si>
  <si>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</si>
  <si>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</si>
  <si>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</si>
  <si>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</si>
  <si>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</si>
  <si>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</si>
  <si>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</si>
  <si>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</si>
  <si>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</si>
  <si>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</si>
  <si>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</si>
  <si>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</si>
  <si>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</si>
  <si>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</si>
  <si>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</si>
  <si>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</si>
  <si>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</si>
  <si>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</si>
  <si>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</si>
  <si>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</si>
  <si>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</si>
  <si>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</si>
  <si>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</si>
  <si>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</si>
  <si>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금  액</t>
  </si>
  <si>
    <t>상도우레탄페인트</t>
    <phoneticPr fontId="31" type="noConversion"/>
  </si>
  <si>
    <t>우레탄페인트</t>
    <phoneticPr fontId="31" type="noConversion"/>
  </si>
  <si>
    <t>M2</t>
  </si>
  <si>
    <t>57D3218AE5A7A45EAC236D1CF2B5</t>
  </si>
  <si>
    <t>0101</t>
  </si>
  <si>
    <t>T</t>
  </si>
  <si>
    <t>F</t>
  </si>
  <si>
    <t>010157D3218AE5A7A45EAC236D1CF2B5</t>
  </si>
  <si>
    <t>우레탄페인트, 위험할증20%</t>
    <phoneticPr fontId="31" type="noConversion"/>
  </si>
  <si>
    <t>M2</t>
    <phoneticPr fontId="31" type="noConversion"/>
  </si>
  <si>
    <t xml:space="preserve"> </t>
    <phoneticPr fontId="31" type="noConversion"/>
  </si>
  <si>
    <t>57D3218AE5A7A45EAC236D1CF2B6</t>
  </si>
  <si>
    <t>010157D3218AE5A7A45EAC236D1CF2B6</t>
  </si>
  <si>
    <t>우레탄페인트, 위험할증40%</t>
    <phoneticPr fontId="31" type="noConversion"/>
  </si>
  <si>
    <t>M2</t>
    <phoneticPr fontId="31" type="noConversion"/>
  </si>
  <si>
    <t xml:space="preserve"> </t>
    <phoneticPr fontId="31" type="noConversion"/>
  </si>
  <si>
    <t>57D3218AE5A7A45EA953271F624C</t>
  </si>
  <si>
    <t>010157D3218AE5A7A45EA953271F624C</t>
  </si>
  <si>
    <t>우레탄페인트, 위험할증70%</t>
    <phoneticPr fontId="31" type="noConversion"/>
  </si>
  <si>
    <t>M2</t>
    <phoneticPr fontId="31" type="noConversion"/>
  </si>
  <si>
    <t xml:space="preserve"> </t>
    <phoneticPr fontId="31" type="noConversion"/>
  </si>
  <si>
    <t>57D3218AE5A7A45EA953271F6500</t>
  </si>
  <si>
    <t>010157D3218AE5A7A45EA953271F6500</t>
  </si>
  <si>
    <t>기존건축물바탕만들기</t>
    <phoneticPr fontId="31" type="noConversion"/>
  </si>
  <si>
    <t>재도장녹제거</t>
    <phoneticPr fontId="31" type="noConversion"/>
  </si>
  <si>
    <t>M2</t>
    <phoneticPr fontId="31" type="noConversion"/>
  </si>
  <si>
    <t>(전체면적의 30%적용)</t>
    <phoneticPr fontId="31" type="noConversion"/>
  </si>
  <si>
    <t>재도장녹제거, 위험할증 20%</t>
    <phoneticPr fontId="31" type="noConversion"/>
  </si>
  <si>
    <t xml:space="preserve"> </t>
    <phoneticPr fontId="31" type="noConversion"/>
  </si>
  <si>
    <t>재도장녹제거, 위험할증 40%</t>
    <phoneticPr fontId="31" type="noConversion"/>
  </si>
  <si>
    <t>M2</t>
    <phoneticPr fontId="31" type="noConversion"/>
  </si>
  <si>
    <t>재도장녹제거, 위험할증 70%</t>
    <phoneticPr fontId="31" type="noConversion"/>
  </si>
  <si>
    <t xml:space="preserve"> </t>
    <phoneticPr fontId="31" type="noConversion"/>
  </si>
  <si>
    <t>하도에폭시페인트</t>
    <phoneticPr fontId="31" type="noConversion"/>
  </si>
  <si>
    <t>에폭시페인트</t>
    <phoneticPr fontId="31" type="noConversion"/>
  </si>
  <si>
    <t>(전체면적의 50%적용)</t>
    <phoneticPr fontId="31" type="noConversion"/>
  </si>
  <si>
    <t>에폭시페인트, 위험할증20%</t>
    <phoneticPr fontId="31" type="noConversion"/>
  </si>
  <si>
    <t xml:space="preserve"> </t>
    <phoneticPr fontId="31" type="noConversion"/>
  </si>
  <si>
    <t>에폭시페인트 위험할증 40%</t>
    <phoneticPr fontId="31" type="noConversion"/>
  </si>
  <si>
    <t>M2</t>
    <phoneticPr fontId="31" type="noConversion"/>
  </si>
  <si>
    <t>에폭시페인트 위험할증 70%</t>
    <phoneticPr fontId="31" type="noConversion"/>
  </si>
  <si>
    <t xml:space="preserve"> </t>
    <phoneticPr fontId="31" type="noConversion"/>
  </si>
  <si>
    <t>[ 합           계 ]</t>
  </si>
  <si>
    <t>TOTAL</t>
  </si>
  <si>
    <t>일 위 대 가 목 록</t>
  </si>
  <si>
    <t>코  드</t>
  </si>
  <si>
    <t>수량</t>
    <phoneticPr fontId="31" type="noConversion"/>
  </si>
  <si>
    <t>재 료 비</t>
  </si>
  <si>
    <t>노 무 비</t>
  </si>
  <si>
    <t>경    비</t>
  </si>
  <si>
    <t>합    계</t>
  </si>
  <si>
    <t>노임계수</t>
  </si>
  <si>
    <t>할증</t>
  </si>
  <si>
    <t>품셈개요</t>
  </si>
  <si>
    <t>단 가</t>
    <phoneticPr fontId="31" type="noConversion"/>
  </si>
  <si>
    <t>금 액</t>
    <phoneticPr fontId="31" type="noConversion"/>
  </si>
  <si>
    <t>금 엑</t>
    <phoneticPr fontId="31" type="noConversion"/>
  </si>
  <si>
    <t>제 1호표 19-6-3 상도우레탄페인트(뿜칠) 2회칠 ㎡</t>
    <phoneticPr fontId="31" type="noConversion"/>
  </si>
  <si>
    <t>우레탄 페인트</t>
    <phoneticPr fontId="31" type="noConversion"/>
  </si>
  <si>
    <t>우레탄 상도</t>
    <phoneticPr fontId="31" type="noConversion"/>
  </si>
  <si>
    <t>L</t>
    <phoneticPr fontId="31" type="noConversion"/>
  </si>
  <si>
    <t>신너</t>
    <phoneticPr fontId="31" type="noConversion"/>
  </si>
  <si>
    <t>우레탄용</t>
    <phoneticPr fontId="31" type="noConversion"/>
  </si>
  <si>
    <t>L</t>
    <phoneticPr fontId="31" type="noConversion"/>
  </si>
  <si>
    <t>연마지</t>
    <phoneticPr fontId="31" type="noConversion"/>
  </si>
  <si>
    <t>#180 230*280</t>
    <phoneticPr fontId="31" type="noConversion"/>
  </si>
  <si>
    <t>매</t>
    <phoneticPr fontId="31" type="noConversion"/>
  </si>
  <si>
    <t>건축 13-10</t>
  </si>
  <si>
    <t>노무비</t>
    <phoneticPr fontId="31" type="noConversion"/>
  </si>
  <si>
    <t>도장공</t>
    <phoneticPr fontId="31" type="noConversion"/>
  </si>
  <si>
    <t>L</t>
    <phoneticPr fontId="31" type="noConversion"/>
  </si>
  <si>
    <t>별도 적용할것</t>
    <phoneticPr fontId="31" type="noConversion"/>
  </si>
  <si>
    <t>엔진식도장기</t>
    <phoneticPr fontId="31" type="noConversion"/>
  </si>
  <si>
    <t>4.7l/min</t>
    <phoneticPr fontId="31" type="noConversion"/>
  </si>
  <si>
    <t>시간</t>
    <phoneticPr fontId="31" type="noConversion"/>
  </si>
  <si>
    <t>주연료</t>
    <phoneticPr fontId="31" type="noConversion"/>
  </si>
  <si>
    <t>휘발유</t>
    <phoneticPr fontId="31" type="noConversion"/>
  </si>
  <si>
    <t>잡재료</t>
    <phoneticPr fontId="31" type="noConversion"/>
  </si>
  <si>
    <t>주연료비의 20%</t>
    <phoneticPr fontId="31" type="noConversion"/>
  </si>
  <si>
    <t>식</t>
    <phoneticPr fontId="31" type="noConversion"/>
  </si>
  <si>
    <t>[합    계]</t>
  </si>
  <si>
    <t>제 2호표 19-6-3 상도우레탄페인트(뿜칠) 2회칠 ㎡ -위험할증률 20%적용</t>
    <phoneticPr fontId="31" type="noConversion"/>
  </si>
  <si>
    <t>우레탄 페인트</t>
    <phoneticPr fontId="31" type="noConversion"/>
  </si>
  <si>
    <t>우레탄 상도</t>
    <phoneticPr fontId="31" type="noConversion"/>
  </si>
  <si>
    <t>신너</t>
    <phoneticPr fontId="31" type="noConversion"/>
  </si>
  <si>
    <t>우레탄용</t>
    <phoneticPr fontId="31" type="noConversion"/>
  </si>
  <si>
    <t>연마지</t>
    <phoneticPr fontId="31" type="noConversion"/>
  </si>
  <si>
    <t>#180 230*280</t>
    <phoneticPr fontId="31" type="noConversion"/>
  </si>
  <si>
    <t>매</t>
    <phoneticPr fontId="31" type="noConversion"/>
  </si>
  <si>
    <t>잡재료</t>
    <phoneticPr fontId="31" type="noConversion"/>
  </si>
  <si>
    <t>주연료비의 20%</t>
    <phoneticPr fontId="31" type="noConversion"/>
  </si>
  <si>
    <t>식</t>
    <phoneticPr fontId="31" type="noConversion"/>
  </si>
  <si>
    <t>제 3호표 19-6-3 상도우레탄페인트(뿜칠) 2회칠 ㎡ -위험할증률 40%적용</t>
    <phoneticPr fontId="31" type="noConversion"/>
  </si>
  <si>
    <t>우레탄 페인트</t>
    <phoneticPr fontId="31" type="noConversion"/>
  </si>
  <si>
    <t>우레탄 상도</t>
    <phoneticPr fontId="31" type="noConversion"/>
  </si>
  <si>
    <t>L</t>
    <phoneticPr fontId="31" type="noConversion"/>
  </si>
  <si>
    <t>제 4호표 19-6-3 상도우레탄페인트(뿜칠) 2회칠 ㎡ -위험할증률 70%적용</t>
    <phoneticPr fontId="31" type="noConversion"/>
  </si>
  <si>
    <t>노무비</t>
    <phoneticPr fontId="31" type="noConversion"/>
  </si>
  <si>
    <t>도장공</t>
    <phoneticPr fontId="31" type="noConversion"/>
  </si>
  <si>
    <t xml:space="preserve"> </t>
    <phoneticPr fontId="31" type="noConversion"/>
  </si>
  <si>
    <t xml:space="preserve">제 5호표 19-12 기존 건축물의 바탕만들기(재 도장시,녹제거) </t>
    <phoneticPr fontId="31" type="noConversion"/>
  </si>
  <si>
    <t>노무비</t>
    <phoneticPr fontId="31" type="noConversion"/>
  </si>
  <si>
    <t>특별인부</t>
    <phoneticPr fontId="31" type="noConversion"/>
  </si>
  <si>
    <t>인</t>
    <phoneticPr fontId="31" type="noConversion"/>
  </si>
  <si>
    <t xml:space="preserve"> </t>
    <phoneticPr fontId="31" type="noConversion"/>
  </si>
  <si>
    <t>연마지 이중 적용됨</t>
    <phoneticPr fontId="31" type="noConversion"/>
  </si>
  <si>
    <t>삭제</t>
    <phoneticPr fontId="31" type="noConversion"/>
  </si>
  <si>
    <t>[합    계]</t>
    <phoneticPr fontId="31" type="noConversion"/>
  </si>
  <si>
    <t>제 6호표 19-12 기존 건축물의 바탕만들기(재 도장시,녹제거)-위험할증률 20%적용</t>
    <phoneticPr fontId="31" type="noConversion"/>
  </si>
  <si>
    <t>노무비</t>
    <phoneticPr fontId="31" type="noConversion"/>
  </si>
  <si>
    <t>특별인부</t>
    <phoneticPr fontId="31" type="noConversion"/>
  </si>
  <si>
    <t>인</t>
    <phoneticPr fontId="31" type="noConversion"/>
  </si>
  <si>
    <t>[합    계]</t>
    <phoneticPr fontId="31" type="noConversion"/>
  </si>
  <si>
    <t xml:space="preserve"> </t>
    <phoneticPr fontId="31" type="noConversion"/>
  </si>
  <si>
    <t>제 7호표 19-12 기존 건축물의 바탕만들기(재 도장시,녹제거)-위험할증률 40%적용</t>
    <phoneticPr fontId="31" type="noConversion"/>
  </si>
  <si>
    <t>노무비</t>
    <phoneticPr fontId="31" type="noConversion"/>
  </si>
  <si>
    <t>특별인부</t>
    <phoneticPr fontId="31" type="noConversion"/>
  </si>
  <si>
    <t>인</t>
    <phoneticPr fontId="31" type="noConversion"/>
  </si>
  <si>
    <t>[합    계]</t>
    <phoneticPr fontId="31" type="noConversion"/>
  </si>
  <si>
    <t>제 8호표 19-12 기존 건축물의 바탕만들기(재 도장시,녹제거)-위험할증률 70%적용</t>
    <phoneticPr fontId="31" type="noConversion"/>
  </si>
  <si>
    <t xml:space="preserve">제 9호표 19-6-3 하도에폭시페인트(뿜칠) 2회칠 ㎡ </t>
    <phoneticPr fontId="31" type="noConversion"/>
  </si>
  <si>
    <t>에폭시페인트</t>
    <phoneticPr fontId="31" type="noConversion"/>
  </si>
  <si>
    <t>에폭시하도</t>
    <phoneticPr fontId="31" type="noConversion"/>
  </si>
  <si>
    <t>신너</t>
    <phoneticPr fontId="31" type="noConversion"/>
  </si>
  <si>
    <t>에폭시용</t>
    <phoneticPr fontId="31" type="noConversion"/>
  </si>
  <si>
    <t>L</t>
    <phoneticPr fontId="31" type="noConversion"/>
  </si>
  <si>
    <t>엔진식도장기</t>
    <phoneticPr fontId="31" type="noConversion"/>
  </si>
  <si>
    <t>4.7l/min</t>
    <phoneticPr fontId="31" type="noConversion"/>
  </si>
  <si>
    <t>시간</t>
    <phoneticPr fontId="31" type="noConversion"/>
  </si>
  <si>
    <t>주연료</t>
    <phoneticPr fontId="31" type="noConversion"/>
  </si>
  <si>
    <t>휘발유</t>
    <phoneticPr fontId="31" type="noConversion"/>
  </si>
  <si>
    <t>별도 적용할것</t>
    <phoneticPr fontId="31" type="noConversion"/>
  </si>
  <si>
    <t>잡재료</t>
    <phoneticPr fontId="31" type="noConversion"/>
  </si>
  <si>
    <t>주연료비의 20%</t>
    <phoneticPr fontId="31" type="noConversion"/>
  </si>
  <si>
    <t>식</t>
    <phoneticPr fontId="31" type="noConversion"/>
  </si>
  <si>
    <t xml:space="preserve">제 10호표 19-6-3 하도에폭시페인트(뿜칠) 2회칠 ㎡ - 위험할증률 20%적용 </t>
    <phoneticPr fontId="31" type="noConversion"/>
  </si>
  <si>
    <t>에폭시페인트</t>
    <phoneticPr fontId="31" type="noConversion"/>
  </si>
  <si>
    <t>에폭시하도</t>
    <phoneticPr fontId="31" type="noConversion"/>
  </si>
  <si>
    <t>도장공</t>
    <phoneticPr fontId="31" type="noConversion"/>
  </si>
  <si>
    <t>L</t>
    <phoneticPr fontId="31" type="noConversion"/>
  </si>
  <si>
    <t xml:space="preserve">제 11호표 19-6-3 하도에폭시페인트(뿜칠) 2회칠 ㎡ - 위험할증률 40%적용 </t>
    <phoneticPr fontId="31" type="noConversion"/>
  </si>
  <si>
    <t>신너</t>
    <phoneticPr fontId="31" type="noConversion"/>
  </si>
  <si>
    <t>에폭시용</t>
    <phoneticPr fontId="31" type="noConversion"/>
  </si>
  <si>
    <t>도장공</t>
    <phoneticPr fontId="31" type="noConversion"/>
  </si>
  <si>
    <t>엔진식도장기</t>
    <phoneticPr fontId="31" type="noConversion"/>
  </si>
  <si>
    <t>4.7l/min</t>
    <phoneticPr fontId="31" type="noConversion"/>
  </si>
  <si>
    <t>시간</t>
    <phoneticPr fontId="31" type="noConversion"/>
  </si>
  <si>
    <t>별도 적용할것</t>
    <phoneticPr fontId="31" type="noConversion"/>
  </si>
  <si>
    <t>주연료</t>
    <phoneticPr fontId="31" type="noConversion"/>
  </si>
  <si>
    <t>휘발유</t>
    <phoneticPr fontId="31" type="noConversion"/>
  </si>
  <si>
    <t>L</t>
    <phoneticPr fontId="31" type="noConversion"/>
  </si>
  <si>
    <t xml:space="preserve">제 11호표 19-6-3 하도에폭시페인트(뿜칠) 2회칠 ㎡ - 위험할증률 70%적용 </t>
    <phoneticPr fontId="31" type="noConversion"/>
  </si>
  <si>
    <t>노무비</t>
    <phoneticPr fontId="31" type="noConversion"/>
  </si>
  <si>
    <t>도장공</t>
    <phoneticPr fontId="31" type="noConversion"/>
  </si>
  <si>
    <t>잡재료</t>
    <phoneticPr fontId="31" type="noConversion"/>
  </si>
  <si>
    <t>주연료비의 20%</t>
    <phoneticPr fontId="31" type="noConversion"/>
  </si>
  <si>
    <t>식</t>
    <phoneticPr fontId="31" type="noConversion"/>
  </si>
  <si>
    <t>단 가 대 비 표</t>
    <phoneticPr fontId="31" type="noConversion"/>
  </si>
  <si>
    <t xml:space="preserve"> </t>
    <phoneticPr fontId="31" type="noConversion"/>
  </si>
  <si>
    <t xml:space="preserve">  </t>
    <phoneticPr fontId="31" type="noConversion"/>
  </si>
  <si>
    <t>품 명</t>
    <phoneticPr fontId="31" type="noConversion"/>
  </si>
  <si>
    <t>규 격</t>
    <phoneticPr fontId="31" type="noConversion"/>
  </si>
  <si>
    <t>단위</t>
    <phoneticPr fontId="31" type="noConversion"/>
  </si>
  <si>
    <t>재 료 비</t>
    <phoneticPr fontId="31" type="noConversion"/>
  </si>
  <si>
    <t>노무비</t>
    <phoneticPr fontId="31" type="noConversion"/>
  </si>
  <si>
    <t>경비</t>
    <phoneticPr fontId="31" type="noConversion"/>
  </si>
  <si>
    <t>비고</t>
    <phoneticPr fontId="31" type="noConversion"/>
  </si>
  <si>
    <t>물가정보</t>
    <phoneticPr fontId="31" type="noConversion"/>
  </si>
  <si>
    <t>page</t>
    <phoneticPr fontId="31" type="noConversion"/>
  </si>
  <si>
    <t>거래가격</t>
    <phoneticPr fontId="31" type="noConversion"/>
  </si>
  <si>
    <t>물가자료</t>
    <phoneticPr fontId="31" type="noConversion"/>
  </si>
  <si>
    <t>적용단가</t>
    <phoneticPr fontId="31" type="noConversion"/>
  </si>
  <si>
    <t>조사가격</t>
    <phoneticPr fontId="31" type="noConversion"/>
  </si>
  <si>
    <t>우레탄 페인트</t>
    <phoneticPr fontId="31" type="noConversion"/>
  </si>
  <si>
    <t>L</t>
    <phoneticPr fontId="31" type="noConversion"/>
  </si>
  <si>
    <t>신너</t>
    <phoneticPr fontId="31" type="noConversion"/>
  </si>
  <si>
    <t>에폭시 페인트</t>
    <phoneticPr fontId="31" type="noConversion"/>
  </si>
  <si>
    <t>L</t>
    <phoneticPr fontId="31" type="noConversion"/>
  </si>
  <si>
    <t>신너</t>
    <phoneticPr fontId="31" type="noConversion"/>
  </si>
  <si>
    <t>연마지</t>
    <phoneticPr fontId="31" type="noConversion"/>
  </si>
  <si>
    <t>#180,230*280㎜</t>
    <phoneticPr fontId="31" type="noConversion"/>
  </si>
  <si>
    <t>매</t>
    <phoneticPr fontId="31" type="noConversion"/>
  </si>
  <si>
    <t>노무비</t>
    <phoneticPr fontId="31" type="noConversion"/>
  </si>
  <si>
    <t>도장공</t>
    <phoneticPr fontId="31" type="noConversion"/>
  </si>
  <si>
    <t>인</t>
    <phoneticPr fontId="31" type="noConversion"/>
  </si>
  <si>
    <t>2015상반기</t>
    <phoneticPr fontId="31" type="noConversion"/>
  </si>
  <si>
    <t>특별인부</t>
    <phoneticPr fontId="31" type="noConversion"/>
  </si>
  <si>
    <t>보통인부</t>
    <phoneticPr fontId="31" type="noConversion"/>
  </si>
  <si>
    <t>엔진도장기</t>
    <phoneticPr fontId="31" type="noConversion"/>
  </si>
  <si>
    <t>4.7ℓ/min</t>
    <phoneticPr fontId="31" type="noConversion"/>
  </si>
  <si>
    <t>시간</t>
    <phoneticPr fontId="31" type="noConversion"/>
  </si>
  <si>
    <t>천원</t>
    <phoneticPr fontId="31" type="noConversion"/>
  </si>
  <si>
    <t>설계사무소</t>
    <phoneticPr fontId="31" type="noConversion"/>
  </si>
  <si>
    <t>저황유</t>
    <phoneticPr fontId="31" type="noConversion"/>
  </si>
  <si>
    <t>휘발유</t>
    <phoneticPr fontId="31" type="noConversion"/>
  </si>
  <si>
    <t>외국기술자 금액은 노무비로 할경우는 재경비를 많이 타기때문에</t>
    <phoneticPr fontId="31" type="noConversion"/>
  </si>
  <si>
    <t>일반적으로는 재료비로 설계를 하거나 여건에 따라 노무비나 경비로 나누어 적용가능</t>
    <phoneticPr fontId="31" type="noConversion"/>
  </si>
  <si>
    <t>수량산출서</t>
    <phoneticPr fontId="31" type="noConversion"/>
  </si>
  <si>
    <t>통영케이블카 지주(1,3,4) 도장공사</t>
    <phoneticPr fontId="31" type="noConversion"/>
  </si>
  <si>
    <t>구분</t>
    <phoneticPr fontId="31" type="noConversion"/>
  </si>
  <si>
    <t>NO</t>
    <phoneticPr fontId="31" type="noConversion"/>
  </si>
  <si>
    <t>부재명</t>
    <phoneticPr fontId="31" type="noConversion"/>
  </si>
  <si>
    <t>규격</t>
    <phoneticPr fontId="31" type="noConversion"/>
  </si>
  <si>
    <t>수량</t>
    <phoneticPr fontId="31" type="noConversion"/>
  </si>
  <si>
    <t>표면적(㎡)</t>
    <phoneticPr fontId="31" type="noConversion"/>
  </si>
  <si>
    <t>높이구간</t>
    <phoneticPr fontId="31" type="noConversion"/>
  </si>
  <si>
    <t>기타</t>
    <phoneticPr fontId="31" type="noConversion"/>
  </si>
  <si>
    <t>가로</t>
    <phoneticPr fontId="31" type="noConversion"/>
  </si>
  <si>
    <t>세로</t>
    <phoneticPr fontId="31" type="noConversion"/>
  </si>
  <si>
    <t>폭</t>
    <phoneticPr fontId="31" type="noConversion"/>
  </si>
  <si>
    <t>길이</t>
    <phoneticPr fontId="31" type="noConversion"/>
  </si>
  <si>
    <t>3번지주</t>
    <phoneticPr fontId="31" type="noConversion"/>
  </si>
  <si>
    <t>1PA</t>
    <phoneticPr fontId="31" type="noConversion"/>
  </si>
  <si>
    <t>∅216.3*8</t>
    <phoneticPr fontId="31" type="noConversion"/>
  </si>
  <si>
    <t>30m 이상</t>
    <phoneticPr fontId="31" type="noConversion"/>
  </si>
  <si>
    <t>1P52</t>
    <phoneticPr fontId="31" type="noConversion"/>
  </si>
  <si>
    <t>1T1, 1T2</t>
    <phoneticPr fontId="31" type="noConversion"/>
  </si>
  <si>
    <t>30m 이상</t>
    <phoneticPr fontId="31" type="noConversion"/>
  </si>
  <si>
    <t>1B1</t>
    <phoneticPr fontId="31" type="noConversion"/>
  </si>
  <si>
    <t>산출내역</t>
    <phoneticPr fontId="31" type="noConversion"/>
  </si>
  <si>
    <t>2B1</t>
    <phoneticPr fontId="31" type="noConversion"/>
  </si>
  <si>
    <t>3B1</t>
    <phoneticPr fontId="31" type="noConversion"/>
  </si>
  <si>
    <t>4B1</t>
    <phoneticPr fontId="31" type="noConversion"/>
  </si>
  <si>
    <t>2T1</t>
    <phoneticPr fontId="31" type="noConversion"/>
  </si>
  <si>
    <t>1. (((파이x지름x길이)x2)/1000000)x수량</t>
    <phoneticPr fontId="31" type="noConversion"/>
  </si>
  <si>
    <t>3T1</t>
    <phoneticPr fontId="31" type="noConversion"/>
  </si>
  <si>
    <t>2. ((가로x2/1000)+(세로x2/1000))x길이x수량</t>
    <phoneticPr fontId="31" type="noConversion"/>
  </si>
  <si>
    <t>4T1</t>
    <phoneticPr fontId="31" type="noConversion"/>
  </si>
  <si>
    <t>3. 치수가 기입되지 않은 것. CAD로 area 지정, 면적 산출</t>
    <phoneticPr fontId="31" type="noConversion"/>
  </si>
  <si>
    <t>5T1</t>
    <phoneticPr fontId="31" type="noConversion"/>
  </si>
  <si>
    <t>1P03</t>
    <phoneticPr fontId="31" type="noConversion"/>
  </si>
  <si>
    <t>30*988</t>
    <phoneticPr fontId="31" type="noConversion"/>
  </si>
  <si>
    <t>1P04</t>
    <phoneticPr fontId="31" type="noConversion"/>
  </si>
  <si>
    <t>30*434</t>
    <phoneticPr fontId="31" type="noConversion"/>
  </si>
  <si>
    <t>1P05</t>
  </si>
  <si>
    <t>25*220</t>
    <phoneticPr fontId="31" type="noConversion"/>
  </si>
  <si>
    <t>1P13</t>
    <phoneticPr fontId="31" type="noConversion"/>
  </si>
  <si>
    <t>30*552</t>
    <phoneticPr fontId="31" type="noConversion"/>
  </si>
  <si>
    <t>1P14</t>
    <phoneticPr fontId="31" type="noConversion"/>
  </si>
  <si>
    <t>1P15</t>
  </si>
  <si>
    <t>1P16</t>
    <phoneticPr fontId="31" type="noConversion"/>
  </si>
  <si>
    <t>30*563</t>
    <phoneticPr fontId="31" type="noConversion"/>
  </si>
  <si>
    <t>1P17</t>
  </si>
  <si>
    <t>30*447</t>
    <phoneticPr fontId="31" type="noConversion"/>
  </si>
  <si>
    <t>1P18</t>
  </si>
  <si>
    <t>25*225</t>
    <phoneticPr fontId="31" type="noConversion"/>
  </si>
  <si>
    <t>1P19</t>
  </si>
  <si>
    <t>30*440</t>
    <phoneticPr fontId="31" type="noConversion"/>
  </si>
  <si>
    <t>1P53</t>
    <phoneticPr fontId="31" type="noConversion"/>
  </si>
  <si>
    <t>1P54</t>
    <phoneticPr fontId="31" type="noConversion"/>
  </si>
  <si>
    <t>25*131</t>
    <phoneticPr fontId="31" type="noConversion"/>
  </si>
  <si>
    <t>1P55</t>
    <phoneticPr fontId="31" type="noConversion"/>
  </si>
  <si>
    <t>1P57</t>
    <phoneticPr fontId="31" type="noConversion"/>
  </si>
  <si>
    <t>30*656*746</t>
    <phoneticPr fontId="31" type="noConversion"/>
  </si>
  <si>
    <t>1P58</t>
    <phoneticPr fontId="31" type="noConversion"/>
  </si>
  <si>
    <t>1P59</t>
    <phoneticPr fontId="31" type="noConversion"/>
  </si>
  <si>
    <t>1P60</t>
    <phoneticPr fontId="31" type="noConversion"/>
  </si>
  <si>
    <t>25*256</t>
    <phoneticPr fontId="31" type="noConversion"/>
  </si>
  <si>
    <t>1P61</t>
    <phoneticPr fontId="31" type="noConversion"/>
  </si>
  <si>
    <t>1P62</t>
    <phoneticPr fontId="31" type="noConversion"/>
  </si>
  <si>
    <t>25*220*1163</t>
    <phoneticPr fontId="31" type="noConversion"/>
  </si>
  <si>
    <t>2T2</t>
    <phoneticPr fontId="31" type="noConversion"/>
  </si>
  <si>
    <t>2B2</t>
    <phoneticPr fontId="31" type="noConversion"/>
  </si>
  <si>
    <t>3B2</t>
    <phoneticPr fontId="31" type="noConversion"/>
  </si>
  <si>
    <t>4B2</t>
    <phoneticPr fontId="31" type="noConversion"/>
  </si>
  <si>
    <t>1P05</t>
    <phoneticPr fontId="31" type="noConversion"/>
  </si>
  <si>
    <t>1P15</t>
    <phoneticPr fontId="31" type="noConversion"/>
  </si>
  <si>
    <t>1P18</t>
    <phoneticPr fontId="31" type="noConversion"/>
  </si>
  <si>
    <t>1M1</t>
    <phoneticPr fontId="31" type="noConversion"/>
  </si>
  <si>
    <t>1M2</t>
    <phoneticPr fontId="31" type="noConversion"/>
  </si>
  <si>
    <t>1M4</t>
    <phoneticPr fontId="31" type="noConversion"/>
  </si>
  <si>
    <t>30*490*548</t>
    <phoneticPr fontId="31" type="noConversion"/>
  </si>
  <si>
    <t>1M5</t>
    <phoneticPr fontId="31" type="noConversion"/>
  </si>
  <si>
    <t>30*460*490</t>
    <phoneticPr fontId="31" type="noConversion"/>
  </si>
  <si>
    <t>1M6</t>
    <phoneticPr fontId="31" type="noConversion"/>
  </si>
  <si>
    <t>30*490*937</t>
    <phoneticPr fontId="31" type="noConversion"/>
  </si>
  <si>
    <t>1M7</t>
    <phoneticPr fontId="31" type="noConversion"/>
  </si>
  <si>
    <t>30*490*558</t>
    <phoneticPr fontId="31" type="noConversion"/>
  </si>
  <si>
    <t>1M8</t>
    <phoneticPr fontId="31" type="noConversion"/>
  </si>
  <si>
    <t>15*490*928</t>
    <phoneticPr fontId="31" type="noConversion"/>
  </si>
  <si>
    <t>2M1</t>
    <phoneticPr fontId="31" type="noConversion"/>
  </si>
  <si>
    <t>2M2</t>
    <phoneticPr fontId="31" type="noConversion"/>
  </si>
  <si>
    <t>15*357</t>
    <phoneticPr fontId="31" type="noConversion"/>
  </si>
  <si>
    <t>2M3</t>
    <phoneticPr fontId="31" type="noConversion"/>
  </si>
  <si>
    <t>15*444</t>
    <phoneticPr fontId="31" type="noConversion"/>
  </si>
  <si>
    <t>3T2</t>
    <phoneticPr fontId="31" type="noConversion"/>
  </si>
  <si>
    <t>3M1</t>
    <phoneticPr fontId="31" type="noConversion"/>
  </si>
  <si>
    <t>3M2</t>
    <phoneticPr fontId="31" type="noConversion"/>
  </si>
  <si>
    <t>3M3</t>
    <phoneticPr fontId="31" type="noConversion"/>
  </si>
  <si>
    <t>4T2</t>
    <phoneticPr fontId="31" type="noConversion"/>
  </si>
  <si>
    <t>4M1</t>
    <phoneticPr fontId="31" type="noConversion"/>
  </si>
  <si>
    <t>4M2</t>
    <phoneticPr fontId="31" type="noConversion"/>
  </si>
  <si>
    <t>4M3</t>
    <phoneticPr fontId="31" type="noConversion"/>
  </si>
  <si>
    <t>3T3</t>
    <phoneticPr fontId="31" type="noConversion"/>
  </si>
  <si>
    <t>30*1027*1214</t>
    <phoneticPr fontId="31" type="noConversion"/>
  </si>
  <si>
    <t>5PA</t>
    <phoneticPr fontId="31" type="noConversion"/>
  </si>
  <si>
    <t>∅216.3*8</t>
    <phoneticPr fontId="31" type="noConversion"/>
  </si>
  <si>
    <t>15~30m</t>
    <phoneticPr fontId="31" type="noConversion"/>
  </si>
  <si>
    <t>5B1</t>
    <phoneticPr fontId="31" type="noConversion"/>
  </si>
  <si>
    <t>6B1</t>
    <phoneticPr fontId="31" type="noConversion"/>
  </si>
  <si>
    <t>7B1</t>
    <phoneticPr fontId="31" type="noConversion"/>
  </si>
  <si>
    <t>8B1</t>
    <phoneticPr fontId="31" type="noConversion"/>
  </si>
  <si>
    <t>5P02</t>
    <phoneticPr fontId="31" type="noConversion"/>
  </si>
  <si>
    <t>30*526</t>
    <phoneticPr fontId="31" type="noConversion"/>
  </si>
  <si>
    <t>5P03</t>
    <phoneticPr fontId="31" type="noConversion"/>
  </si>
  <si>
    <t>30*513</t>
    <phoneticPr fontId="31" type="noConversion"/>
  </si>
  <si>
    <t>5P04</t>
  </si>
  <si>
    <t>5P05</t>
  </si>
  <si>
    <t>30*555</t>
    <phoneticPr fontId="31" type="noConversion"/>
  </si>
  <si>
    <t>5P06</t>
  </si>
  <si>
    <t>30*428</t>
    <phoneticPr fontId="31" type="noConversion"/>
  </si>
  <si>
    <t>5P07</t>
  </si>
  <si>
    <t>5P08</t>
  </si>
  <si>
    <t>5P09</t>
  </si>
  <si>
    <t>5P10</t>
  </si>
  <si>
    <t>5P11</t>
  </si>
  <si>
    <t>30*568</t>
    <phoneticPr fontId="31" type="noConversion"/>
  </si>
  <si>
    <t>5P12</t>
  </si>
  <si>
    <t>30*512</t>
    <phoneticPr fontId="31" type="noConversion"/>
  </si>
  <si>
    <t>5P13</t>
  </si>
  <si>
    <t>5T3</t>
    <phoneticPr fontId="31" type="noConversion"/>
  </si>
  <si>
    <t>30*1100</t>
    <phoneticPr fontId="31" type="noConversion"/>
  </si>
  <si>
    <t>7T3</t>
    <phoneticPr fontId="31" type="noConversion"/>
  </si>
  <si>
    <t>30*1028</t>
    <phoneticPr fontId="31" type="noConversion"/>
  </si>
  <si>
    <t>9T3</t>
    <phoneticPr fontId="31" type="noConversion"/>
  </si>
  <si>
    <t>7T4</t>
    <phoneticPr fontId="31" type="noConversion"/>
  </si>
  <si>
    <t>30*886*1105</t>
    <phoneticPr fontId="31" type="noConversion"/>
  </si>
  <si>
    <t>9T4</t>
    <phoneticPr fontId="31" type="noConversion"/>
  </si>
  <si>
    <t>5T2</t>
    <phoneticPr fontId="31" type="noConversion"/>
  </si>
  <si>
    <t>6T2</t>
    <phoneticPr fontId="31" type="noConversion"/>
  </si>
  <si>
    <t>30m 이상</t>
    <phoneticPr fontId="31" type="noConversion"/>
  </si>
  <si>
    <t>7T2</t>
    <phoneticPr fontId="31" type="noConversion"/>
  </si>
  <si>
    <t>15~30m</t>
    <phoneticPr fontId="31" type="noConversion"/>
  </si>
  <si>
    <t>8T2</t>
    <phoneticPr fontId="31" type="noConversion"/>
  </si>
  <si>
    <t>5B2</t>
    <phoneticPr fontId="31" type="noConversion"/>
  </si>
  <si>
    <t>6B2</t>
    <phoneticPr fontId="31" type="noConversion"/>
  </si>
  <si>
    <t>7B2</t>
    <phoneticPr fontId="31" type="noConversion"/>
  </si>
  <si>
    <t>8B2</t>
    <phoneticPr fontId="31" type="noConversion"/>
  </si>
  <si>
    <t>5M1</t>
    <phoneticPr fontId="31" type="noConversion"/>
  </si>
  <si>
    <t>6M1</t>
    <phoneticPr fontId="31" type="noConversion"/>
  </si>
  <si>
    <t>7M1</t>
    <phoneticPr fontId="31" type="noConversion"/>
  </si>
  <si>
    <t>8M1</t>
    <phoneticPr fontId="31" type="noConversion"/>
  </si>
  <si>
    <t>5M2</t>
    <phoneticPr fontId="31" type="noConversion"/>
  </si>
  <si>
    <t>15*359</t>
    <phoneticPr fontId="31" type="noConversion"/>
  </si>
  <si>
    <t>5M3</t>
    <phoneticPr fontId="31" type="noConversion"/>
  </si>
  <si>
    <t>15*445</t>
    <phoneticPr fontId="31" type="noConversion"/>
  </si>
  <si>
    <t>6T1</t>
    <phoneticPr fontId="31" type="noConversion"/>
  </si>
  <si>
    <t>6M2</t>
    <phoneticPr fontId="31" type="noConversion"/>
  </si>
  <si>
    <t>15*379</t>
    <phoneticPr fontId="31" type="noConversion"/>
  </si>
  <si>
    <t>6M3</t>
    <phoneticPr fontId="31" type="noConversion"/>
  </si>
  <si>
    <t>15*452</t>
    <phoneticPr fontId="31" type="noConversion"/>
  </si>
  <si>
    <t>7T1</t>
    <phoneticPr fontId="31" type="noConversion"/>
  </si>
  <si>
    <t>15~30m</t>
    <phoneticPr fontId="31" type="noConversion"/>
  </si>
  <si>
    <t>7M2</t>
    <phoneticPr fontId="31" type="noConversion"/>
  </si>
  <si>
    <t>15*398</t>
    <phoneticPr fontId="31" type="noConversion"/>
  </si>
  <si>
    <t>7M3</t>
    <phoneticPr fontId="31" type="noConversion"/>
  </si>
  <si>
    <t>15*458</t>
    <phoneticPr fontId="31" type="noConversion"/>
  </si>
  <si>
    <t>8T1</t>
    <phoneticPr fontId="31" type="noConversion"/>
  </si>
  <si>
    <t>8M2</t>
    <phoneticPr fontId="31" type="noConversion"/>
  </si>
  <si>
    <t>15*415</t>
    <phoneticPr fontId="31" type="noConversion"/>
  </si>
  <si>
    <t>8M3</t>
    <phoneticPr fontId="31" type="noConversion"/>
  </si>
  <si>
    <t>15*465</t>
    <phoneticPr fontId="31" type="noConversion"/>
  </si>
  <si>
    <t>9PA</t>
    <phoneticPr fontId="31" type="noConversion"/>
  </si>
  <si>
    <t>∅267.4*9</t>
    <phoneticPr fontId="31" type="noConversion"/>
  </si>
  <si>
    <t>11PA</t>
    <phoneticPr fontId="31" type="noConversion"/>
  </si>
  <si>
    <t>∅355.6*9</t>
    <phoneticPr fontId="31" type="noConversion"/>
  </si>
  <si>
    <t>9B1</t>
    <phoneticPr fontId="31" type="noConversion"/>
  </si>
  <si>
    <t>10B1</t>
    <phoneticPr fontId="31" type="noConversion"/>
  </si>
  <si>
    <t>11B1</t>
    <phoneticPr fontId="31" type="noConversion"/>
  </si>
  <si>
    <t>12B1</t>
    <phoneticPr fontId="31" type="noConversion"/>
  </si>
  <si>
    <t>13B1</t>
    <phoneticPr fontId="31" type="noConversion"/>
  </si>
  <si>
    <t>9P02</t>
    <phoneticPr fontId="31" type="noConversion"/>
  </si>
  <si>
    <t>30*533</t>
    <phoneticPr fontId="31" type="noConversion"/>
  </si>
  <si>
    <t>9P03</t>
    <phoneticPr fontId="31" type="noConversion"/>
  </si>
  <si>
    <t>25*539</t>
    <phoneticPr fontId="31" type="noConversion"/>
  </si>
  <si>
    <t>9P05</t>
    <phoneticPr fontId="31" type="noConversion"/>
  </si>
  <si>
    <t>25*319</t>
    <phoneticPr fontId="31" type="noConversion"/>
  </si>
  <si>
    <t>9P07</t>
    <phoneticPr fontId="31" type="noConversion"/>
  </si>
  <si>
    <t>30*546</t>
    <phoneticPr fontId="31" type="noConversion"/>
  </si>
  <si>
    <t>9P08</t>
    <phoneticPr fontId="31" type="noConversion"/>
  </si>
  <si>
    <t>30*461</t>
    <phoneticPr fontId="31" type="noConversion"/>
  </si>
  <si>
    <t>9P09</t>
    <phoneticPr fontId="31" type="noConversion"/>
  </si>
  <si>
    <t>25*220</t>
    <phoneticPr fontId="31" type="noConversion"/>
  </si>
  <si>
    <t>9P010</t>
    <phoneticPr fontId="31" type="noConversion"/>
  </si>
  <si>
    <t>24*587</t>
    <phoneticPr fontId="31" type="noConversion"/>
  </si>
  <si>
    <t>9P017</t>
    <phoneticPr fontId="31" type="noConversion"/>
  </si>
  <si>
    <t>25*596</t>
    <phoneticPr fontId="31" type="noConversion"/>
  </si>
  <si>
    <t>11P02</t>
    <phoneticPr fontId="31" type="noConversion"/>
  </si>
  <si>
    <t>30*489</t>
    <phoneticPr fontId="31" type="noConversion"/>
  </si>
  <si>
    <t>11P03</t>
    <phoneticPr fontId="31" type="noConversion"/>
  </si>
  <si>
    <t>30*440</t>
    <phoneticPr fontId="31" type="noConversion"/>
  </si>
  <si>
    <t>11P04</t>
  </si>
  <si>
    <t>11P05</t>
  </si>
  <si>
    <t>30*553</t>
    <phoneticPr fontId="31" type="noConversion"/>
  </si>
  <si>
    <t>11P06</t>
  </si>
  <si>
    <t>30*467</t>
    <phoneticPr fontId="31" type="noConversion"/>
  </si>
  <si>
    <t>11P07</t>
  </si>
  <si>
    <t>11P08</t>
  </si>
  <si>
    <t>11P09</t>
  </si>
  <si>
    <t>11P10</t>
  </si>
  <si>
    <t>11P11</t>
  </si>
  <si>
    <t>24*596</t>
    <phoneticPr fontId="31" type="noConversion"/>
  </si>
  <si>
    <t>11P13</t>
    <phoneticPr fontId="31" type="noConversion"/>
  </si>
  <si>
    <t>24*836</t>
    <phoneticPr fontId="31" type="noConversion"/>
  </si>
  <si>
    <t>11T3</t>
    <phoneticPr fontId="31" type="noConversion"/>
  </si>
  <si>
    <t>30*1002</t>
    <phoneticPr fontId="31" type="noConversion"/>
  </si>
  <si>
    <t>11T4</t>
    <phoneticPr fontId="31" type="noConversion"/>
  </si>
  <si>
    <t>30*1049</t>
    <phoneticPr fontId="31" type="noConversion"/>
  </si>
  <si>
    <t>13T3</t>
    <phoneticPr fontId="31" type="noConversion"/>
  </si>
  <si>
    <t>30*978</t>
    <phoneticPr fontId="31" type="noConversion"/>
  </si>
  <si>
    <t>13T4</t>
    <phoneticPr fontId="31" type="noConversion"/>
  </si>
  <si>
    <t>30*1019</t>
    <phoneticPr fontId="31" type="noConversion"/>
  </si>
  <si>
    <t>R26</t>
    <phoneticPr fontId="31" type="noConversion"/>
  </si>
  <si>
    <t>25*318</t>
    <phoneticPr fontId="31" type="noConversion"/>
  </si>
  <si>
    <t>R35</t>
    <phoneticPr fontId="31" type="noConversion"/>
  </si>
  <si>
    <t>25*365</t>
    <phoneticPr fontId="31" type="noConversion"/>
  </si>
  <si>
    <t>9B2</t>
    <phoneticPr fontId="31" type="noConversion"/>
  </si>
  <si>
    <t>10B2</t>
    <phoneticPr fontId="31" type="noConversion"/>
  </si>
  <si>
    <t>11B2</t>
    <phoneticPr fontId="31" type="noConversion"/>
  </si>
  <si>
    <t>12B2</t>
    <phoneticPr fontId="31" type="noConversion"/>
  </si>
  <si>
    <t>13B2</t>
    <phoneticPr fontId="31" type="noConversion"/>
  </si>
  <si>
    <t>9T1</t>
    <phoneticPr fontId="31" type="noConversion"/>
  </si>
  <si>
    <t>9T2</t>
    <phoneticPr fontId="31" type="noConversion"/>
  </si>
  <si>
    <t>9M1</t>
    <phoneticPr fontId="31" type="noConversion"/>
  </si>
  <si>
    <t>9M2</t>
    <phoneticPr fontId="31" type="noConversion"/>
  </si>
  <si>
    <t>15*429</t>
    <phoneticPr fontId="31" type="noConversion"/>
  </si>
  <si>
    <t>9M3</t>
    <phoneticPr fontId="31" type="noConversion"/>
  </si>
  <si>
    <t>15*460</t>
    <phoneticPr fontId="31" type="noConversion"/>
  </si>
  <si>
    <t>10T1</t>
    <phoneticPr fontId="31" type="noConversion"/>
  </si>
  <si>
    <t>10T2</t>
    <phoneticPr fontId="31" type="noConversion"/>
  </si>
  <si>
    <t>10M1</t>
    <phoneticPr fontId="31" type="noConversion"/>
  </si>
  <si>
    <t>10M2</t>
    <phoneticPr fontId="31" type="noConversion"/>
  </si>
  <si>
    <t>15*432</t>
    <phoneticPr fontId="31" type="noConversion"/>
  </si>
  <si>
    <t>10M3</t>
    <phoneticPr fontId="31" type="noConversion"/>
  </si>
  <si>
    <t>15*459</t>
    <phoneticPr fontId="31" type="noConversion"/>
  </si>
  <si>
    <t>11T1</t>
    <phoneticPr fontId="31" type="noConversion"/>
  </si>
  <si>
    <t>11T2</t>
    <phoneticPr fontId="31" type="noConversion"/>
  </si>
  <si>
    <t>11M1</t>
    <phoneticPr fontId="31" type="noConversion"/>
  </si>
  <si>
    <t>11M2</t>
    <phoneticPr fontId="31" type="noConversion"/>
  </si>
  <si>
    <t>15*435</t>
    <phoneticPr fontId="31" type="noConversion"/>
  </si>
  <si>
    <t>11M3</t>
    <phoneticPr fontId="31" type="noConversion"/>
  </si>
  <si>
    <t>12T1</t>
    <phoneticPr fontId="31" type="noConversion"/>
  </si>
  <si>
    <t>12T2</t>
    <phoneticPr fontId="31" type="noConversion"/>
  </si>
  <si>
    <t>12M1</t>
    <phoneticPr fontId="31" type="noConversion"/>
  </si>
  <si>
    <t>12M2</t>
    <phoneticPr fontId="31" type="noConversion"/>
  </si>
  <si>
    <t>15*437</t>
    <phoneticPr fontId="31" type="noConversion"/>
  </si>
  <si>
    <t>12M3</t>
    <phoneticPr fontId="31" type="noConversion"/>
  </si>
  <si>
    <t>13T1</t>
    <phoneticPr fontId="31" type="noConversion"/>
  </si>
  <si>
    <t>13T2</t>
    <phoneticPr fontId="31" type="noConversion"/>
  </si>
  <si>
    <t>13M1</t>
    <phoneticPr fontId="31" type="noConversion"/>
  </si>
  <si>
    <t>13M2</t>
    <phoneticPr fontId="31" type="noConversion"/>
  </si>
  <si>
    <t>15*439</t>
    <phoneticPr fontId="31" type="noConversion"/>
  </si>
  <si>
    <t>13M3</t>
    <phoneticPr fontId="31" type="noConversion"/>
  </si>
  <si>
    <t>15*457</t>
    <phoneticPr fontId="31" type="noConversion"/>
  </si>
  <si>
    <t>14PA</t>
    <phoneticPr fontId="31" type="noConversion"/>
  </si>
  <si>
    <t>5~15m</t>
    <phoneticPr fontId="31" type="noConversion"/>
  </si>
  <si>
    <t>14B1</t>
    <phoneticPr fontId="31" type="noConversion"/>
  </si>
  <si>
    <t>15B1</t>
    <phoneticPr fontId="31" type="noConversion"/>
  </si>
  <si>
    <t>16B1</t>
    <phoneticPr fontId="31" type="noConversion"/>
  </si>
  <si>
    <t>14P02</t>
    <phoneticPr fontId="31" type="noConversion"/>
  </si>
  <si>
    <t>30*586</t>
    <phoneticPr fontId="31" type="noConversion"/>
  </si>
  <si>
    <t>14P03</t>
  </si>
  <si>
    <t>30*516</t>
    <phoneticPr fontId="31" type="noConversion"/>
  </si>
  <si>
    <t>14P04</t>
  </si>
  <si>
    <t>14P05</t>
  </si>
  <si>
    <t>14P07</t>
  </si>
  <si>
    <t>14P08</t>
  </si>
  <si>
    <t>30*669</t>
    <phoneticPr fontId="31" type="noConversion"/>
  </si>
  <si>
    <t>14P09</t>
  </si>
  <si>
    <t>30*587</t>
    <phoneticPr fontId="31" type="noConversion"/>
  </si>
  <si>
    <t>14P10</t>
  </si>
  <si>
    <t>14P11</t>
  </si>
  <si>
    <t>14P13</t>
    <phoneticPr fontId="31" type="noConversion"/>
  </si>
  <si>
    <t>24*866</t>
    <phoneticPr fontId="31" type="noConversion"/>
  </si>
  <si>
    <t>14B2</t>
    <phoneticPr fontId="31" type="noConversion"/>
  </si>
  <si>
    <t>15B2</t>
    <phoneticPr fontId="31" type="noConversion"/>
  </si>
  <si>
    <t>16B2</t>
    <phoneticPr fontId="31" type="noConversion"/>
  </si>
  <si>
    <t>15T3</t>
    <phoneticPr fontId="31" type="noConversion"/>
  </si>
  <si>
    <t>30*960</t>
    <phoneticPr fontId="31" type="noConversion"/>
  </si>
  <si>
    <t>15T4</t>
    <phoneticPr fontId="31" type="noConversion"/>
  </si>
  <si>
    <t>30*993</t>
    <phoneticPr fontId="31" type="noConversion"/>
  </si>
  <si>
    <t>17T3</t>
    <phoneticPr fontId="31" type="noConversion"/>
  </si>
  <si>
    <t>17T4</t>
    <phoneticPr fontId="31" type="noConversion"/>
  </si>
  <si>
    <t>14T1</t>
    <phoneticPr fontId="31" type="noConversion"/>
  </si>
  <si>
    <t>14T2</t>
    <phoneticPr fontId="31" type="noConversion"/>
  </si>
  <si>
    <t>14M1</t>
    <phoneticPr fontId="31" type="noConversion"/>
  </si>
  <si>
    <t>14M2</t>
    <phoneticPr fontId="31" type="noConversion"/>
  </si>
  <si>
    <t>15*441</t>
    <phoneticPr fontId="31" type="noConversion"/>
  </si>
  <si>
    <t>14M3</t>
    <phoneticPr fontId="31" type="noConversion"/>
  </si>
  <si>
    <t>15*456</t>
    <phoneticPr fontId="31" type="noConversion"/>
  </si>
  <si>
    <t>15T1</t>
    <phoneticPr fontId="31" type="noConversion"/>
  </si>
  <si>
    <t>15T2</t>
    <phoneticPr fontId="31" type="noConversion"/>
  </si>
  <si>
    <t>15M1</t>
    <phoneticPr fontId="31" type="noConversion"/>
  </si>
  <si>
    <t>15M2</t>
    <phoneticPr fontId="31" type="noConversion"/>
  </si>
  <si>
    <t>15*442</t>
    <phoneticPr fontId="31" type="noConversion"/>
  </si>
  <si>
    <t>15M3</t>
    <phoneticPr fontId="31" type="noConversion"/>
  </si>
  <si>
    <t>16T1</t>
    <phoneticPr fontId="31" type="noConversion"/>
  </si>
  <si>
    <t>16T2</t>
    <phoneticPr fontId="31" type="noConversion"/>
  </si>
  <si>
    <t>16M1</t>
    <phoneticPr fontId="31" type="noConversion"/>
  </si>
  <si>
    <t>16M2</t>
    <phoneticPr fontId="31" type="noConversion"/>
  </si>
  <si>
    <t>15*443</t>
    <phoneticPr fontId="31" type="noConversion"/>
  </si>
  <si>
    <t>16M3</t>
    <phoneticPr fontId="31" type="noConversion"/>
  </si>
  <si>
    <t>15*455</t>
    <phoneticPr fontId="31" type="noConversion"/>
  </si>
  <si>
    <t>17PA</t>
    <phoneticPr fontId="31" type="noConversion"/>
  </si>
  <si>
    <t>∅406.4*9</t>
    <phoneticPr fontId="31" type="noConversion"/>
  </si>
  <si>
    <t>5m이하</t>
    <phoneticPr fontId="31" type="noConversion"/>
  </si>
  <si>
    <t>17PD</t>
    <phoneticPr fontId="31" type="noConversion"/>
  </si>
  <si>
    <t>17B1</t>
    <phoneticPr fontId="31" type="noConversion"/>
  </si>
  <si>
    <t>18B3</t>
    <phoneticPr fontId="31" type="noConversion"/>
  </si>
  <si>
    <t>18B4</t>
    <phoneticPr fontId="31" type="noConversion"/>
  </si>
  <si>
    <t>18B5</t>
  </si>
  <si>
    <t>18B6</t>
  </si>
  <si>
    <t>18B1</t>
    <phoneticPr fontId="31" type="noConversion"/>
  </si>
  <si>
    <t>18B21</t>
    <phoneticPr fontId="31" type="noConversion"/>
  </si>
  <si>
    <t>18B23</t>
    <phoneticPr fontId="31" type="noConversion"/>
  </si>
  <si>
    <t>18T3</t>
    <phoneticPr fontId="31" type="noConversion"/>
  </si>
  <si>
    <t>30*629*1075</t>
    <phoneticPr fontId="31" type="noConversion"/>
  </si>
  <si>
    <t>17B2</t>
    <phoneticPr fontId="31" type="noConversion"/>
  </si>
  <si>
    <t>18B11</t>
    <phoneticPr fontId="31" type="noConversion"/>
  </si>
  <si>
    <t>18B12</t>
  </si>
  <si>
    <t>18B13</t>
  </si>
  <si>
    <t>18B14</t>
  </si>
  <si>
    <t>18B9</t>
    <phoneticPr fontId="31" type="noConversion"/>
  </si>
  <si>
    <t>18B7</t>
    <phoneticPr fontId="31" type="noConversion"/>
  </si>
  <si>
    <t>18B8</t>
    <phoneticPr fontId="31" type="noConversion"/>
  </si>
  <si>
    <t>18B24</t>
    <phoneticPr fontId="31" type="noConversion"/>
  </si>
  <si>
    <t>18B15</t>
    <phoneticPr fontId="31" type="noConversion"/>
  </si>
  <si>
    <t>18B16</t>
    <phoneticPr fontId="31" type="noConversion"/>
  </si>
  <si>
    <t>18B27</t>
    <phoneticPr fontId="31" type="noConversion"/>
  </si>
  <si>
    <t>18B25</t>
    <phoneticPr fontId="31" type="noConversion"/>
  </si>
  <si>
    <t>18B26</t>
    <phoneticPr fontId="31" type="noConversion"/>
  </si>
  <si>
    <t>18T5</t>
    <phoneticPr fontId="31" type="noConversion"/>
  </si>
  <si>
    <t>30*655*990</t>
    <phoneticPr fontId="31" type="noConversion"/>
  </si>
  <si>
    <t>18T4</t>
    <phoneticPr fontId="31" type="noConversion"/>
  </si>
  <si>
    <t>30*609*1070</t>
    <phoneticPr fontId="31" type="noConversion"/>
  </si>
  <si>
    <t>18B28</t>
    <phoneticPr fontId="31" type="noConversion"/>
  </si>
  <si>
    <t>17T1</t>
    <phoneticPr fontId="31" type="noConversion"/>
  </si>
  <si>
    <t>17T2</t>
    <phoneticPr fontId="31" type="noConversion"/>
  </si>
  <si>
    <t>17M1</t>
    <phoneticPr fontId="31" type="noConversion"/>
  </si>
  <si>
    <t>17M2</t>
    <phoneticPr fontId="31" type="noConversion"/>
  </si>
  <si>
    <t>15*559*1540</t>
    <phoneticPr fontId="31" type="noConversion"/>
  </si>
  <si>
    <t>17M3</t>
    <phoneticPr fontId="31" type="noConversion"/>
  </si>
  <si>
    <t>15*570*1200</t>
    <phoneticPr fontId="31" type="noConversion"/>
  </si>
  <si>
    <t>18T1</t>
    <phoneticPr fontId="31" type="noConversion"/>
  </si>
  <si>
    <t>18T2</t>
    <phoneticPr fontId="31" type="noConversion"/>
  </si>
  <si>
    <t>18M1</t>
    <phoneticPr fontId="31" type="noConversion"/>
  </si>
  <si>
    <t>18M2</t>
    <phoneticPr fontId="31" type="noConversion"/>
  </si>
  <si>
    <t>15*444*896</t>
    <phoneticPr fontId="31" type="noConversion"/>
  </si>
  <si>
    <t>18M3</t>
    <phoneticPr fontId="31" type="noConversion"/>
  </si>
  <si>
    <t>15*455*750</t>
    <phoneticPr fontId="31" type="noConversion"/>
  </si>
  <si>
    <t>17P02</t>
    <phoneticPr fontId="31" type="noConversion"/>
  </si>
  <si>
    <t>30*567</t>
    <phoneticPr fontId="31" type="noConversion"/>
  </si>
  <si>
    <t>17P03</t>
  </si>
  <si>
    <t>30*565</t>
    <phoneticPr fontId="31" type="noConversion"/>
  </si>
  <si>
    <t>17P05</t>
    <phoneticPr fontId="31" type="noConversion"/>
  </si>
  <si>
    <t>25*388</t>
    <phoneticPr fontId="31" type="noConversion"/>
  </si>
  <si>
    <t>17P07</t>
    <phoneticPr fontId="31" type="noConversion"/>
  </si>
  <si>
    <t>30*619</t>
    <phoneticPr fontId="31" type="noConversion"/>
  </si>
  <si>
    <t>17P08</t>
  </si>
  <si>
    <t>30*582</t>
    <phoneticPr fontId="31" type="noConversion"/>
  </si>
  <si>
    <t>17P09</t>
  </si>
  <si>
    <t>17P11</t>
    <phoneticPr fontId="31" type="noConversion"/>
  </si>
  <si>
    <t>30*420</t>
    <phoneticPr fontId="31" type="noConversion"/>
  </si>
  <si>
    <t>17P12</t>
  </si>
  <si>
    <t>17P13</t>
  </si>
  <si>
    <t>17P14</t>
  </si>
  <si>
    <t>17P15</t>
  </si>
  <si>
    <t>17P16</t>
  </si>
  <si>
    <t>30*419</t>
    <phoneticPr fontId="31" type="noConversion"/>
  </si>
  <si>
    <t>17P17</t>
  </si>
  <si>
    <t>30*388</t>
    <phoneticPr fontId="31" type="noConversion"/>
  </si>
  <si>
    <t>17P18</t>
  </si>
  <si>
    <t>17P20</t>
    <phoneticPr fontId="31" type="noConversion"/>
  </si>
  <si>
    <t>20*630</t>
    <phoneticPr fontId="31" type="noConversion"/>
  </si>
  <si>
    <t>17P66</t>
    <phoneticPr fontId="31" type="noConversion"/>
  </si>
  <si>
    <t>30*458</t>
    <phoneticPr fontId="31" type="noConversion"/>
  </si>
  <si>
    <t>R40</t>
    <phoneticPr fontId="31" type="noConversion"/>
  </si>
  <si>
    <t>17P57</t>
    <phoneticPr fontId="31" type="noConversion"/>
  </si>
  <si>
    <t>30*519*1154</t>
    <phoneticPr fontId="31" type="noConversion"/>
  </si>
  <si>
    <t>17P59</t>
    <phoneticPr fontId="31" type="noConversion"/>
  </si>
  <si>
    <t>25*220*1154</t>
    <phoneticPr fontId="31" type="noConversion"/>
  </si>
  <si>
    <t>17P58</t>
    <phoneticPr fontId="31" type="noConversion"/>
  </si>
  <si>
    <t>30*582*1154</t>
    <phoneticPr fontId="31" type="noConversion"/>
  </si>
  <si>
    <t>17P67</t>
    <phoneticPr fontId="31" type="noConversion"/>
  </si>
  <si>
    <t>30*451*547</t>
    <phoneticPr fontId="31" type="noConversion"/>
  </si>
  <si>
    <t>소계</t>
    <phoneticPr fontId="31" type="noConversion"/>
  </si>
  <si>
    <t>4번지주</t>
    <phoneticPr fontId="31" type="noConversion"/>
  </si>
  <si>
    <t>1PA</t>
    <phoneticPr fontId="31" type="noConversion"/>
  </si>
  <si>
    <t>∅216.3*8</t>
    <phoneticPr fontId="31" type="noConversion"/>
  </si>
  <si>
    <t>30m 이상</t>
    <phoneticPr fontId="31" type="noConversion"/>
  </si>
  <si>
    <t>1P02</t>
    <phoneticPr fontId="31" type="noConversion"/>
  </si>
  <si>
    <t>1B1</t>
    <phoneticPr fontId="31" type="noConversion"/>
  </si>
  <si>
    <t>2B1</t>
    <phoneticPr fontId="31" type="noConversion"/>
  </si>
  <si>
    <t>3B1</t>
    <phoneticPr fontId="31" type="noConversion"/>
  </si>
  <si>
    <t>4B1</t>
    <phoneticPr fontId="31" type="noConversion"/>
  </si>
  <si>
    <t>15~30m</t>
    <phoneticPr fontId="31" type="noConversion"/>
  </si>
  <si>
    <t>1B2</t>
    <phoneticPr fontId="31" type="noConversion"/>
  </si>
  <si>
    <t>2B2</t>
    <phoneticPr fontId="31" type="noConversion"/>
  </si>
  <si>
    <t>3B2</t>
    <phoneticPr fontId="31" type="noConversion"/>
  </si>
  <si>
    <t>4B2</t>
    <phoneticPr fontId="31" type="noConversion"/>
  </si>
  <si>
    <t>1P03</t>
    <phoneticPr fontId="31" type="noConversion"/>
  </si>
  <si>
    <t>30*656</t>
    <phoneticPr fontId="31" type="noConversion"/>
  </si>
  <si>
    <t>1P04</t>
    <phoneticPr fontId="31" type="noConversion"/>
  </si>
  <si>
    <t>30*405</t>
    <phoneticPr fontId="31" type="noConversion"/>
  </si>
  <si>
    <t>1P05</t>
    <phoneticPr fontId="31" type="noConversion"/>
  </si>
  <si>
    <t>25*220</t>
    <phoneticPr fontId="31" type="noConversion"/>
  </si>
  <si>
    <t>1P06</t>
  </si>
  <si>
    <t>30*631</t>
    <phoneticPr fontId="31" type="noConversion"/>
  </si>
  <si>
    <t>1P07</t>
  </si>
  <si>
    <t>30*457</t>
    <phoneticPr fontId="31" type="noConversion"/>
  </si>
  <si>
    <t>1P08</t>
  </si>
  <si>
    <t>1P09</t>
    <phoneticPr fontId="31" type="noConversion"/>
  </si>
  <si>
    <t>25*396</t>
    <phoneticPr fontId="31" type="noConversion"/>
  </si>
  <si>
    <t>1P10</t>
  </si>
  <si>
    <t>1P11</t>
  </si>
  <si>
    <t>20*220</t>
    <phoneticPr fontId="31" type="noConversion"/>
  </si>
  <si>
    <t>1P12</t>
  </si>
  <si>
    <t>30*552</t>
    <phoneticPr fontId="31" type="noConversion"/>
  </si>
  <si>
    <t>1P13</t>
    <phoneticPr fontId="31" type="noConversion"/>
  </si>
  <si>
    <t>30*434</t>
    <phoneticPr fontId="31" type="noConversion"/>
  </si>
  <si>
    <t>1P14</t>
  </si>
  <si>
    <t>1P16</t>
  </si>
  <si>
    <t>30*444</t>
    <phoneticPr fontId="31" type="noConversion"/>
  </si>
  <si>
    <t>24*567</t>
    <phoneticPr fontId="31" type="noConversion"/>
  </si>
  <si>
    <t>1P53</t>
    <phoneticPr fontId="31" type="noConversion"/>
  </si>
  <si>
    <t>1T1, 1T2</t>
    <phoneticPr fontId="31" type="noConversion"/>
  </si>
  <si>
    <t>1M1</t>
    <phoneticPr fontId="31" type="noConversion"/>
  </si>
  <si>
    <t>1M2</t>
    <phoneticPr fontId="31" type="noConversion"/>
  </si>
  <si>
    <t>1M3</t>
  </si>
  <si>
    <t>1M4</t>
  </si>
  <si>
    <t>30*490</t>
    <phoneticPr fontId="31" type="noConversion"/>
  </si>
  <si>
    <t>1M5</t>
  </si>
  <si>
    <t>30*460</t>
    <phoneticPr fontId="31" type="noConversion"/>
  </si>
  <si>
    <t>1M6</t>
  </si>
  <si>
    <t>1M7</t>
  </si>
  <si>
    <t>1M8</t>
  </si>
  <si>
    <t>15*490</t>
    <phoneticPr fontId="31" type="noConversion"/>
  </si>
  <si>
    <t>2T1</t>
    <phoneticPr fontId="31" type="noConversion"/>
  </si>
  <si>
    <t>2T2</t>
    <phoneticPr fontId="31" type="noConversion"/>
  </si>
  <si>
    <t>2M1</t>
    <phoneticPr fontId="31" type="noConversion"/>
  </si>
  <si>
    <t>2M2</t>
  </si>
  <si>
    <t>15*444</t>
    <phoneticPr fontId="31" type="noConversion"/>
  </si>
  <si>
    <t>2M3</t>
  </si>
  <si>
    <t>3T1</t>
    <phoneticPr fontId="31" type="noConversion"/>
  </si>
  <si>
    <t>3T2</t>
    <phoneticPr fontId="31" type="noConversion"/>
  </si>
  <si>
    <t>3M1</t>
    <phoneticPr fontId="31" type="noConversion"/>
  </si>
  <si>
    <t>3M2</t>
  </si>
  <si>
    <t>15*355</t>
    <phoneticPr fontId="31" type="noConversion"/>
  </si>
  <si>
    <t>3M3</t>
  </si>
  <si>
    <t>15*443</t>
    <phoneticPr fontId="31" type="noConversion"/>
  </si>
  <si>
    <t>4T1</t>
    <phoneticPr fontId="31" type="noConversion"/>
  </si>
  <si>
    <t>4T2</t>
    <phoneticPr fontId="31" type="noConversion"/>
  </si>
  <si>
    <t>4M1</t>
    <phoneticPr fontId="31" type="noConversion"/>
  </si>
  <si>
    <t>4M2</t>
  </si>
  <si>
    <t>4M3</t>
  </si>
  <si>
    <t>5T1</t>
    <phoneticPr fontId="31" type="noConversion"/>
  </si>
  <si>
    <t>5P01</t>
    <phoneticPr fontId="31" type="noConversion"/>
  </si>
  <si>
    <t>∅267.4*9.0</t>
    <phoneticPr fontId="31" type="noConversion"/>
  </si>
  <si>
    <t>5P02</t>
  </si>
  <si>
    <t>30*526</t>
    <phoneticPr fontId="31" type="noConversion"/>
  </si>
  <si>
    <t>5P03</t>
  </si>
  <si>
    <t>30*544</t>
    <phoneticPr fontId="31" type="noConversion"/>
  </si>
  <si>
    <t>30*558</t>
    <phoneticPr fontId="31" type="noConversion"/>
  </si>
  <si>
    <t>30*443</t>
    <phoneticPr fontId="31" type="noConversion"/>
  </si>
  <si>
    <t>5P14</t>
    <phoneticPr fontId="31" type="noConversion"/>
  </si>
  <si>
    <t>24*587</t>
    <phoneticPr fontId="31" type="noConversion"/>
  </si>
  <si>
    <t>5B1</t>
    <phoneticPr fontId="31" type="noConversion"/>
  </si>
  <si>
    <t>6B1</t>
    <phoneticPr fontId="31" type="noConversion"/>
  </si>
  <si>
    <t>5B2</t>
    <phoneticPr fontId="31" type="noConversion"/>
  </si>
  <si>
    <t>6B2</t>
    <phoneticPr fontId="31" type="noConversion"/>
  </si>
  <si>
    <t>5T2</t>
    <phoneticPr fontId="31" type="noConversion"/>
  </si>
  <si>
    <t>5T3</t>
    <phoneticPr fontId="31" type="noConversion"/>
  </si>
  <si>
    <t>30*1116</t>
    <phoneticPr fontId="31" type="noConversion"/>
  </si>
  <si>
    <t>6T1</t>
    <phoneticPr fontId="31" type="noConversion"/>
  </si>
  <si>
    <t>6T2</t>
    <phoneticPr fontId="31" type="noConversion"/>
  </si>
  <si>
    <t>7T3</t>
    <phoneticPr fontId="31" type="noConversion"/>
  </si>
  <si>
    <t>30*1062</t>
    <phoneticPr fontId="31" type="noConversion"/>
  </si>
  <si>
    <t>7T4</t>
    <phoneticPr fontId="31" type="noConversion"/>
  </si>
  <si>
    <t>30*989*1146</t>
    <phoneticPr fontId="31" type="noConversion"/>
  </si>
  <si>
    <t>9T3</t>
    <phoneticPr fontId="31" type="noConversion"/>
  </si>
  <si>
    <t>30*1003</t>
    <phoneticPr fontId="31" type="noConversion"/>
  </si>
  <si>
    <t>5M1</t>
    <phoneticPr fontId="31" type="noConversion"/>
  </si>
  <si>
    <t>5M2</t>
  </si>
  <si>
    <t>5M3</t>
  </si>
  <si>
    <t>15*445</t>
    <phoneticPr fontId="31" type="noConversion"/>
  </si>
  <si>
    <t>6M1</t>
    <phoneticPr fontId="31" type="noConversion"/>
  </si>
  <si>
    <t>6M2</t>
  </si>
  <si>
    <t>15*382</t>
    <phoneticPr fontId="31" type="noConversion"/>
  </si>
  <si>
    <t>6M3</t>
  </si>
  <si>
    <t>15*456</t>
    <phoneticPr fontId="31" type="noConversion"/>
  </si>
  <si>
    <t>7P01</t>
    <phoneticPr fontId="31" type="noConversion"/>
  </si>
  <si>
    <t>7P02</t>
  </si>
  <si>
    <t>30*536</t>
    <phoneticPr fontId="31" type="noConversion"/>
  </si>
  <si>
    <t>7P03</t>
  </si>
  <si>
    <t>30*551</t>
    <phoneticPr fontId="31" type="noConversion"/>
  </si>
  <si>
    <t>7P04</t>
  </si>
  <si>
    <t>25*318</t>
    <phoneticPr fontId="31" type="noConversion"/>
  </si>
  <si>
    <t>7P07</t>
    <phoneticPr fontId="31" type="noConversion"/>
  </si>
  <si>
    <t>30*550</t>
    <phoneticPr fontId="31" type="noConversion"/>
  </si>
  <si>
    <t>7P08</t>
  </si>
  <si>
    <t>30*454</t>
    <phoneticPr fontId="31" type="noConversion"/>
  </si>
  <si>
    <t>7P09</t>
  </si>
  <si>
    <t>7P10</t>
  </si>
  <si>
    <t>30*533</t>
    <phoneticPr fontId="31" type="noConversion"/>
  </si>
  <si>
    <t>7P11</t>
  </si>
  <si>
    <t>7P12</t>
  </si>
  <si>
    <t>7P13</t>
  </si>
  <si>
    <t>30*578</t>
    <phoneticPr fontId="31" type="noConversion"/>
  </si>
  <si>
    <t>7P14</t>
  </si>
  <si>
    <t>30*469</t>
    <phoneticPr fontId="31" type="noConversion"/>
  </si>
  <si>
    <t>7P15</t>
  </si>
  <si>
    <t>7P16</t>
  </si>
  <si>
    <t>7B1</t>
    <phoneticPr fontId="31" type="noConversion"/>
  </si>
  <si>
    <t>8B1</t>
    <phoneticPr fontId="31" type="noConversion"/>
  </si>
  <si>
    <t>9B1</t>
    <phoneticPr fontId="31" type="noConversion"/>
  </si>
  <si>
    <t>10B1</t>
    <phoneticPr fontId="31" type="noConversion"/>
  </si>
  <si>
    <t>7B2</t>
    <phoneticPr fontId="31" type="noConversion"/>
  </si>
  <si>
    <t>8B2</t>
    <phoneticPr fontId="31" type="noConversion"/>
  </si>
  <si>
    <t>9B2</t>
    <phoneticPr fontId="31" type="noConversion"/>
  </si>
  <si>
    <t>10B2</t>
    <phoneticPr fontId="31" type="noConversion"/>
  </si>
  <si>
    <t>7T1</t>
    <phoneticPr fontId="31" type="noConversion"/>
  </si>
  <si>
    <t>7T2</t>
    <phoneticPr fontId="31" type="noConversion"/>
  </si>
  <si>
    <t>8T1</t>
    <phoneticPr fontId="31" type="noConversion"/>
  </si>
  <si>
    <t>8T2</t>
    <phoneticPr fontId="31" type="noConversion"/>
  </si>
  <si>
    <t>9T1</t>
    <phoneticPr fontId="31" type="noConversion"/>
  </si>
  <si>
    <t>9T2</t>
    <phoneticPr fontId="31" type="noConversion"/>
  </si>
  <si>
    <t>10T1</t>
    <phoneticPr fontId="31" type="noConversion"/>
  </si>
  <si>
    <t>10T2</t>
    <phoneticPr fontId="31" type="noConversion"/>
  </si>
  <si>
    <t>11T1</t>
    <phoneticPr fontId="31" type="noConversion"/>
  </si>
  <si>
    <t>11T2</t>
    <phoneticPr fontId="31" type="noConversion"/>
  </si>
  <si>
    <t>11T3</t>
  </si>
  <si>
    <t>30*980</t>
    <phoneticPr fontId="31" type="noConversion"/>
  </si>
  <si>
    <t>9T4</t>
    <phoneticPr fontId="31" type="noConversion"/>
  </si>
  <si>
    <t>36*1065*1115</t>
    <phoneticPr fontId="31" type="noConversion"/>
  </si>
  <si>
    <t>11T4</t>
    <phoneticPr fontId="31" type="noConversion"/>
  </si>
  <si>
    <t>7M1</t>
    <phoneticPr fontId="31" type="noConversion"/>
  </si>
  <si>
    <t>7M2</t>
  </si>
  <si>
    <t>15*407</t>
    <phoneticPr fontId="31" type="noConversion"/>
  </si>
  <si>
    <t>7M3</t>
  </si>
  <si>
    <t>15*470</t>
    <phoneticPr fontId="31" type="noConversion"/>
  </si>
  <si>
    <t>8M1</t>
    <phoneticPr fontId="31" type="noConversion"/>
  </si>
  <si>
    <t>8M2</t>
  </si>
  <si>
    <t>15*416</t>
    <phoneticPr fontId="31" type="noConversion"/>
  </si>
  <si>
    <t>8M3</t>
  </si>
  <si>
    <t>15*465</t>
    <phoneticPr fontId="31" type="noConversion"/>
  </si>
  <si>
    <t>9M1</t>
    <phoneticPr fontId="31" type="noConversion"/>
  </si>
  <si>
    <t>9M2</t>
  </si>
  <si>
    <t>15*427</t>
    <phoneticPr fontId="31" type="noConversion"/>
  </si>
  <si>
    <t>9M3</t>
  </si>
  <si>
    <t>15*460</t>
    <phoneticPr fontId="31" type="noConversion"/>
  </si>
  <si>
    <t>10M1</t>
    <phoneticPr fontId="31" type="noConversion"/>
  </si>
  <si>
    <t>10M2</t>
  </si>
  <si>
    <t>15*431</t>
    <phoneticPr fontId="31" type="noConversion"/>
  </si>
  <si>
    <t>10M3</t>
  </si>
  <si>
    <t>15*459</t>
    <phoneticPr fontId="31" type="noConversion"/>
  </si>
  <si>
    <t>11M1</t>
    <phoneticPr fontId="31" type="noConversion"/>
  </si>
  <si>
    <t>11M2</t>
  </si>
  <si>
    <t>15*435</t>
    <phoneticPr fontId="31" type="noConversion"/>
  </si>
  <si>
    <t>11M3</t>
  </si>
  <si>
    <t>15*458</t>
    <phoneticPr fontId="31" type="noConversion"/>
  </si>
  <si>
    <t>11P01</t>
    <phoneticPr fontId="31" type="noConversion"/>
  </si>
  <si>
    <t>∅355.6*9.0</t>
    <phoneticPr fontId="31" type="noConversion"/>
  </si>
  <si>
    <t>5~15m</t>
    <phoneticPr fontId="31" type="noConversion"/>
  </si>
  <si>
    <t>11P02</t>
  </si>
  <si>
    <t>30*489</t>
    <phoneticPr fontId="31" type="noConversion"/>
  </si>
  <si>
    <t>11P03</t>
  </si>
  <si>
    <t>30*580</t>
    <phoneticPr fontId="31" type="noConversion"/>
  </si>
  <si>
    <t>30*500</t>
    <phoneticPr fontId="31" type="noConversion"/>
  </si>
  <si>
    <t>30*626</t>
    <phoneticPr fontId="31" type="noConversion"/>
  </si>
  <si>
    <t>11P12</t>
  </si>
  <si>
    <t>30*568</t>
    <phoneticPr fontId="31" type="noConversion"/>
  </si>
  <si>
    <t>11P13</t>
  </si>
  <si>
    <t>11P14</t>
  </si>
  <si>
    <t>24*596</t>
    <phoneticPr fontId="31" type="noConversion"/>
  </si>
  <si>
    <t>11P16</t>
    <phoneticPr fontId="31" type="noConversion"/>
  </si>
  <si>
    <t>24*836</t>
    <phoneticPr fontId="31" type="noConversion"/>
  </si>
  <si>
    <t>11B1</t>
    <phoneticPr fontId="31" type="noConversion"/>
  </si>
  <si>
    <t>12B1</t>
    <phoneticPr fontId="31" type="noConversion"/>
  </si>
  <si>
    <t>13B1</t>
    <phoneticPr fontId="31" type="noConversion"/>
  </si>
  <si>
    <t>14B1</t>
    <phoneticPr fontId="31" type="noConversion"/>
  </si>
  <si>
    <t>11B2</t>
    <phoneticPr fontId="31" type="noConversion"/>
  </si>
  <si>
    <t>12B2</t>
    <phoneticPr fontId="31" type="noConversion"/>
  </si>
  <si>
    <t>30*958</t>
    <phoneticPr fontId="31" type="noConversion"/>
  </si>
  <si>
    <t>30*996</t>
    <phoneticPr fontId="31" type="noConversion"/>
  </si>
  <si>
    <t>12M2</t>
  </si>
  <si>
    <t>15*438</t>
    <phoneticPr fontId="31" type="noConversion"/>
  </si>
  <si>
    <t>12M3</t>
  </si>
  <si>
    <t>13M2</t>
  </si>
  <si>
    <t>15*440</t>
    <phoneticPr fontId="31" type="noConversion"/>
  </si>
  <si>
    <t>13M3</t>
  </si>
  <si>
    <t>14M2</t>
  </si>
  <si>
    <t>14M3</t>
  </si>
  <si>
    <t>15PA</t>
    <phoneticPr fontId="31" type="noConversion"/>
  </si>
  <si>
    <t>∅355.6*9.0</t>
    <phoneticPr fontId="31" type="noConversion"/>
  </si>
  <si>
    <t>15PB</t>
    <phoneticPr fontId="31" type="noConversion"/>
  </si>
  <si>
    <t>15PC</t>
    <phoneticPr fontId="31" type="noConversion"/>
  </si>
  <si>
    <t>15PD</t>
    <phoneticPr fontId="31" type="noConversion"/>
  </si>
  <si>
    <t>15M2</t>
  </si>
  <si>
    <t>15*444</t>
    <phoneticPr fontId="31" type="noConversion"/>
  </si>
  <si>
    <t>15M3</t>
  </si>
  <si>
    <t>15B3</t>
    <phoneticPr fontId="31" type="noConversion"/>
  </si>
  <si>
    <t>15B4</t>
    <phoneticPr fontId="31" type="noConversion"/>
  </si>
  <si>
    <t>15B5</t>
  </si>
  <si>
    <t>15B6</t>
  </si>
  <si>
    <t>15B21</t>
    <phoneticPr fontId="31" type="noConversion"/>
  </si>
  <si>
    <t>15B23</t>
    <phoneticPr fontId="31" type="noConversion"/>
  </si>
  <si>
    <t>15P02</t>
    <phoneticPr fontId="31" type="noConversion"/>
  </si>
  <si>
    <t>30*577</t>
    <phoneticPr fontId="31" type="noConversion"/>
  </si>
  <si>
    <t>15P04</t>
    <phoneticPr fontId="31" type="noConversion"/>
  </si>
  <si>
    <t>15P05</t>
    <phoneticPr fontId="31" type="noConversion"/>
  </si>
  <si>
    <t>30*429</t>
    <phoneticPr fontId="31" type="noConversion"/>
  </si>
  <si>
    <t>15P07</t>
    <phoneticPr fontId="31" type="noConversion"/>
  </si>
  <si>
    <t>15P08</t>
    <phoneticPr fontId="31" type="noConversion"/>
  </si>
  <si>
    <t>15P10</t>
    <phoneticPr fontId="31" type="noConversion"/>
  </si>
  <si>
    <t>15P11</t>
    <phoneticPr fontId="31" type="noConversion"/>
  </si>
  <si>
    <t>15P54</t>
    <phoneticPr fontId="31" type="noConversion"/>
  </si>
  <si>
    <t>15P52</t>
    <phoneticPr fontId="31" type="noConversion"/>
  </si>
  <si>
    <t>30*607</t>
    <phoneticPr fontId="31" type="noConversion"/>
  </si>
  <si>
    <t>15P61</t>
    <phoneticPr fontId="31" type="noConversion"/>
  </si>
  <si>
    <t>30*469</t>
    <phoneticPr fontId="31" type="noConversion"/>
  </si>
  <si>
    <t>15B11</t>
    <phoneticPr fontId="31" type="noConversion"/>
  </si>
  <si>
    <t>15B12</t>
    <phoneticPr fontId="31" type="noConversion"/>
  </si>
  <si>
    <t>15B13</t>
  </si>
  <si>
    <t>15B14</t>
  </si>
  <si>
    <t>15B9</t>
    <phoneticPr fontId="31" type="noConversion"/>
  </si>
  <si>
    <t>15B10</t>
    <phoneticPr fontId="31" type="noConversion"/>
  </si>
  <si>
    <t>15B27</t>
    <phoneticPr fontId="31" type="noConversion"/>
  </si>
  <si>
    <t>15B25</t>
    <phoneticPr fontId="31" type="noConversion"/>
  </si>
  <si>
    <t>15B26</t>
    <phoneticPr fontId="31" type="noConversion"/>
  </si>
  <si>
    <t>15P03</t>
    <phoneticPr fontId="31" type="noConversion"/>
  </si>
  <si>
    <t>15P06</t>
    <phoneticPr fontId="31" type="noConversion"/>
  </si>
  <si>
    <t>15P09</t>
    <phoneticPr fontId="31" type="noConversion"/>
  </si>
  <si>
    <t>15P12</t>
    <phoneticPr fontId="31" type="noConversion"/>
  </si>
  <si>
    <t>30*367</t>
    <phoneticPr fontId="31" type="noConversion"/>
  </si>
  <si>
    <t>15P53</t>
    <phoneticPr fontId="31" type="noConversion"/>
  </si>
  <si>
    <t>30*583</t>
    <phoneticPr fontId="31" type="noConversion"/>
  </si>
  <si>
    <t>15P62</t>
    <phoneticPr fontId="31" type="noConversion"/>
  </si>
  <si>
    <t>30*468</t>
    <phoneticPr fontId="31" type="noConversion"/>
  </si>
  <si>
    <t>15B7</t>
    <phoneticPr fontId="31" type="noConversion"/>
  </si>
  <si>
    <t>30*711*880</t>
    <phoneticPr fontId="31" type="noConversion"/>
  </si>
  <si>
    <t>15B8</t>
    <phoneticPr fontId="31" type="noConversion"/>
  </si>
  <si>
    <t>30*619*880</t>
    <phoneticPr fontId="31" type="noConversion"/>
  </si>
  <si>
    <t>15B24</t>
    <phoneticPr fontId="31" type="noConversion"/>
  </si>
  <si>
    <t>30*579*695</t>
    <phoneticPr fontId="31" type="noConversion"/>
  </si>
  <si>
    <t>15B15</t>
    <phoneticPr fontId="31" type="noConversion"/>
  </si>
  <si>
    <t>30*673*880</t>
    <phoneticPr fontId="31" type="noConversion"/>
  </si>
  <si>
    <t>15B16</t>
    <phoneticPr fontId="31" type="noConversion"/>
  </si>
  <si>
    <t>30*617*918</t>
    <phoneticPr fontId="31" type="noConversion"/>
  </si>
  <si>
    <t>15B28</t>
    <phoneticPr fontId="31" type="noConversion"/>
  </si>
  <si>
    <t>30*578*695</t>
    <phoneticPr fontId="31" type="noConversion"/>
  </si>
  <si>
    <t>소계</t>
    <phoneticPr fontId="31" type="noConversion"/>
  </si>
  <si>
    <t>1번지주</t>
    <phoneticPr fontId="31" type="noConversion"/>
  </si>
  <si>
    <t>5m이하</t>
    <phoneticPr fontId="31" type="noConversion"/>
  </si>
  <si>
    <t>300x300</t>
    <phoneticPr fontId="31" type="noConversion"/>
  </si>
  <si>
    <t>300x300</t>
    <phoneticPr fontId="31" type="noConversion"/>
  </si>
  <si>
    <t>5m이하</t>
    <phoneticPr fontId="31" type="noConversion"/>
  </si>
  <si>
    <t>200x200</t>
    <phoneticPr fontId="31" type="noConversion"/>
  </si>
  <si>
    <t>소계</t>
    <phoneticPr fontId="31" type="noConversion"/>
  </si>
  <si>
    <t>※높이별 표면적</t>
    <phoneticPr fontId="31" type="noConversion"/>
  </si>
  <si>
    <t>구  간</t>
  </si>
  <si>
    <t>1번 지주 표면적</t>
    <phoneticPr fontId="31" type="noConversion"/>
  </si>
  <si>
    <t>3번 지주 표면적</t>
    <phoneticPr fontId="31" type="noConversion"/>
  </si>
  <si>
    <t>4번지주 표면적</t>
    <phoneticPr fontId="31" type="noConversion"/>
  </si>
  <si>
    <t>합 계</t>
    <phoneticPr fontId="31" type="noConversion"/>
  </si>
  <si>
    <t>30m이상</t>
    <phoneticPr fontId="31" type="noConversion"/>
  </si>
  <si>
    <t>합계</t>
    <phoneticPr fontId="31" type="noConversion"/>
  </si>
  <si>
    <t>공사명 : 통영케이블카 지주(1,3,4) 도장 공사</t>
    <phoneticPr fontId="3" type="noConversion"/>
  </si>
  <si>
    <t>제 1장 총 칙</t>
  </si>
  <si>
    <t>1. 1 공사일반</t>
  </si>
  <si>
    <t>1. 1. 1 적용범위</t>
  </si>
  <si>
    <t>(1) 적용</t>
  </si>
  <si>
    <t>이 공사 시방서는 본공사 해당공정에만 적용한다.</t>
  </si>
  <si>
    <t>(2) 적용순서</t>
  </si>
  <si>
    <t>1. 1. 2 담당원과 그의 책무</t>
  </si>
  <si>
    <t>1. 1. 3 시공자와 그의 책무</t>
  </si>
  <si>
    <t>1. 1. 4 공법 등의 결정</t>
  </si>
  <si>
    <t>1. 1. 5 의의</t>
  </si>
  <si>
    <t>가. 설계도서의 내용이 명확하지 아니한 경우, 또는 내용에 의문이 생긴 경우,</t>
  </si>
  <si>
    <t>나. 설계도서와 현장의 사정이 일치하지 아니한 경우.</t>
  </si>
  <si>
    <t>다. 예기하지 못한 특별한 사정이 생겨 설계도서에 보인 조건을 만족시킬 수 없는 경우.</t>
  </si>
  <si>
    <t>1. 1. 6 경미한 변경</t>
  </si>
  <si>
    <t>도급 금액의 증감을 요하지 아니하는 설계내용의 경미한 변경은 담당원의 지시에 따른다.</t>
  </si>
  <si>
    <t>1. 1. 7 관공청 등에의 수속</t>
  </si>
  <si>
    <t>1. 1. 8 관련 및 별도공사</t>
  </si>
  <si>
    <t>1. 2 공사현장관리</t>
  </si>
  <si>
    <t>1. 2. 1 일반사항</t>
  </si>
  <si>
    <t>공사현장관리는 원칙적으로 시공자가 자주적으로 한다.</t>
  </si>
  <si>
    <t>1. 2. 2 관계법규의 준수</t>
  </si>
  <si>
    <t>1. 2. 3 정리 정비 청소</t>
  </si>
  <si>
    <t>1. 2. 4 사고 재해 및 공해의 방지</t>
  </si>
  <si>
    <t>가. 공사현장 주변의 건축물. 도로. 매설물. 통행인 등 제3자에 재해가 미치지 않도록 한다.</t>
  </si>
  <si>
    <t>나. 공사현장내의 사고. 화재. 도난의 방지에 노력하고, 특히 위험한 곳의 점검은 꼼꼼히 한다.</t>
  </si>
  <si>
    <t>다. 공사중의 소음. 진동. 먼지. 섬관 기타에 대하여 공해가 일어나지 않도록한다.</t>
  </si>
  <si>
    <t>1. 2. 5 사고 등 긴급시의 조치</t>
  </si>
  <si>
    <t>1. 2. 6 건물 등의 보양</t>
  </si>
  <si>
    <t>나. 손상을 받은 부분은 신속히 원형으로 복구한다.</t>
  </si>
  <si>
    <t>1. 2. 7 발생재 등의 처치</t>
  </si>
  <si>
    <t>인도를 요하지 아니하는 것은 모두 공사현장 밖으로 반출하여 적절히 처분한다.</t>
  </si>
  <si>
    <t>다. 공사 시공상 지장이 되는 장애물의 처리는 담당원과 협의한다.</t>
  </si>
  <si>
    <t>라. 산업폐기물은 관계법규 등에 준하여 적절히 처분한다.</t>
  </si>
  <si>
    <t xml:space="preserve">1. 3 재 료 </t>
  </si>
  <si>
    <t>1. 3. 1 일반사항</t>
  </si>
  <si>
    <t>가. 재료일반</t>
  </si>
  <si>
    <t>나. 견본품</t>
  </si>
  <si>
    <t>색깔. 무늬. 마무리 정도는 미리 견본품을 제출하여 담당원의 지시를 받아 션정한다.</t>
  </si>
  <si>
    <t>다. 검사</t>
  </si>
  <si>
    <t>1. 3. 2 재료시험 및 재료검사</t>
  </si>
  <si>
    <t>라. 검사 및 시험에 필요한 모든 비용은 시공자 부담으로 한다.</t>
  </si>
  <si>
    <t>1. 3. 3 시험 또는 검사후의 조치</t>
  </si>
  <si>
    <t>1. 3. 4 관급재료</t>
  </si>
  <si>
    <t>가. 관급재료의 종류, 수량. 인도장소 기타 조건은 특기 시방에 따른다.</t>
  </si>
  <si>
    <t xml:space="preserve">나. 관급재료는 담당원의 입회하에 검수하고, 시공자의 책임하에 보관을 하고, 납품된 송장은 </t>
  </si>
  <si>
    <t>담당원에게 제출한다.</t>
  </si>
  <si>
    <t>다. 관급재료는 소정의 목적 이외에는 사용하지 아니한다.</t>
  </si>
  <si>
    <t>1. 4 시 공</t>
  </si>
  <si>
    <t>1. 4. 1 시공일반</t>
  </si>
  <si>
    <t>시공은 설계도서,그리고 담당원의 승인을 받은 공정표. 원척도. 시공도 등에 따라 시행한다</t>
  </si>
  <si>
    <t>1. 4. 2 공정표</t>
  </si>
  <si>
    <t>가. 공사 실시에 앞서 공정표를 작성하며, 담당원의 승인을 받는다.</t>
  </si>
  <si>
    <t>나. 공정표에 변경이 생긴 경우에는 변경공정표를 지체없이 작성하고, 담당원의 승인을 반는다</t>
  </si>
  <si>
    <t>다. 계약 이외의 공사와 관련사항이 있는 경우에는 담당원의 지시를 받아 조정한다.</t>
  </si>
  <si>
    <t>1. 4. 3 시공계획서</t>
  </si>
  <si>
    <t>가. 공사실시에 앞서 필요에 따라 시공계획서를 작성하여 담당원에게 제출한다.</t>
  </si>
  <si>
    <t>나. 계약 이외의 공사와의 관련사항이 있는 경우에는 담당원의 지시를 받아 조정한다.</t>
  </si>
  <si>
    <t>1. 4. 4 원척도. 시공도 견본</t>
  </si>
  <si>
    <t>시공자가 작성한 원척도. 시공도. 견본등 중 설계도서에 지정된것 및 담당원이 필요하다고</t>
  </si>
  <si>
    <t>인정하여 지시한 것에 대하여는 지체없이 담당원에게 제출하여 승인을 받는다.</t>
  </si>
  <si>
    <t>1. 4. 5 공사 보고</t>
  </si>
  <si>
    <t>공사보고의 서식 제출 방법 시기 등에 대하여는 담당원과 협의한다.</t>
  </si>
  <si>
    <t>1. 4. 6 시공의 입회</t>
  </si>
  <si>
    <t>1. 4. 7 부분환성 또는 부분사용</t>
  </si>
  <si>
    <t>1. 4. 8 공사사진</t>
  </si>
  <si>
    <t>공사사진. 완성사진. 등에 대하여는 특기시방에 따라 촬영하여 제출한다.</t>
  </si>
  <si>
    <t>제 1장 칠 공 사</t>
  </si>
  <si>
    <t>1. 1 일반사항</t>
  </si>
  <si>
    <t>1. 1. 1 재 료</t>
  </si>
  <si>
    <t>1) 재료의 선정</t>
  </si>
  <si>
    <t>2) 재료의 확인</t>
  </si>
  <si>
    <t>3) 가연성 칠의 보관 및 장소</t>
  </si>
  <si>
    <t>가. 가연성 칠은 전용 창고에 보관하는 것을 원칙으로 한다.</t>
  </si>
  <si>
    <t>다. 도료창고는 특기 방화에 주의하고, 창고 내와 그 주변에서의 화기 사용을 엄금한다.</t>
  </si>
  <si>
    <t>바. 도료창고 또는 도료를 보관할 곳은 다음 사항을 구비한다.</t>
  </si>
  <si>
    <t>㉠ 독립된 단층. 건물로써 주위건물에서 1.5m 이상 떨어져 있게 한다.</t>
  </si>
  <si>
    <t>㉢ 지붕은 불연재로하고 천정을 설치하지 않는다</t>
  </si>
  <si>
    <t>㉣ 도료의 용기 밑인 바닥에는 침투성이 없는 내화재료를 깐다.</t>
  </si>
  <si>
    <t>㉥ 실내는 환기를 충분히 하고, 직사광선을 피한다.</t>
  </si>
  <si>
    <t xml:space="preserve">4) 재료의 개봉 </t>
  </si>
  <si>
    <t>도료을 사용하기 위하여 개봉할 때에는 담당원의 지시를 받는다.</t>
  </si>
  <si>
    <t>5) 품질시험</t>
  </si>
  <si>
    <t>도료의 품질에 대하여 담당원이 필요하다고 인정할 때에는 시험을 한다.</t>
  </si>
  <si>
    <t>1. 1. 2 공 정</t>
  </si>
  <si>
    <t>1) 칠의 공정과 견본품</t>
  </si>
  <si>
    <t>2) 칠하기 시험</t>
  </si>
  <si>
    <t>3) 도료의 배합 및 배합장소</t>
  </si>
  <si>
    <t>4) 채 거르기</t>
  </si>
  <si>
    <t>도료는 사용 직전에 잘 저어 섞고 채에 걸러 사용한다.</t>
  </si>
  <si>
    <t>5) 바탕 청소</t>
  </si>
  <si>
    <t>가. 녹, 유해한 부착물(먼지,흙,기름, 분가루)기타 및 노화가 심한 낡은 칠막은 제거한다.</t>
  </si>
  <si>
    <t>나. 면의 결점(구멍, 흠집, 갈림, 변형, 기타)은 퍼티로 보수하여 좋은 상태로 면을 정비한다.</t>
  </si>
  <si>
    <t>6) 바탕 및 밑창면의 건조</t>
  </si>
  <si>
    <t>7) 환경과 기상</t>
  </si>
  <si>
    <t>다. 주위의 다른 작업으로 인하여 칠 작업에 지장이 있거나 또는 도막이 손상될 우려가 있을때</t>
  </si>
  <si>
    <t xml:space="preserve">8) 칠하기용 기구 </t>
  </si>
  <si>
    <t>솔, 주걱, 체, 뿜칠기 기타 칠하기용 기구는 쓰기 좋은 상태로 깨끗하게 하여 둔다.</t>
  </si>
  <si>
    <t>9) 칠 하 기</t>
  </si>
  <si>
    <t>10) 보양과 검사</t>
  </si>
  <si>
    <t>11) 재해방지 및 정리</t>
  </si>
  <si>
    <t>12) 안전관리</t>
  </si>
  <si>
    <t>작업장은 통풍이 잘되게 하여 작업원들의 건강관리 대책을 강구한다.</t>
  </si>
  <si>
    <t>1. 2 바탕만들기</t>
  </si>
  <si>
    <t>1) 일반사항</t>
  </si>
  <si>
    <t>2) 옥부 바탕 만들기</t>
  </si>
  <si>
    <t>가. 표면에 나와 있는 못는 쳐박고, 녹이 슬 우려가 있을 때에는 zinc putty를 채운다.</t>
  </si>
  <si>
    <t>다. 유류, 겸정 등을 닦아낸 다음 휘발유. 벤졸 등으로 닦는다.</t>
  </si>
  <si>
    <t>3) 철부 바탕만들기</t>
  </si>
  <si>
    <t>사. 금속바탕 처리용 프라이머칠은 칠솔로 일애지게 1회얇게 바르고 3시간 이상 방치한다.</t>
  </si>
  <si>
    <t>4) 콘크리트, 모르타르, 회반죽,플라스터면의 바탕 만들기</t>
  </si>
  <si>
    <t>가. 설계도서간에 상호 모순이 있을 경우에는 공사시방서, 설계도면, 물량내역서의 순서에 따라 적용한다.</t>
    <phoneticPr fontId="3" type="noConversion"/>
  </si>
  <si>
    <t>나. 이 공사시방서의 총칙과 총칙이외의 시방내용간에 상호 모순이 있을 경우에는 총칙 이외의 시방에 명시된 내용을 우선 적용한다.</t>
    <phoneticPr fontId="3" type="noConversion"/>
  </si>
  <si>
    <t>다. 건축공사의 시방은 본 시방서및 특기시방서에 기재치 않은 사항은 건교부 재정 건축공사 표준시방서에 준용한다.</t>
    <phoneticPr fontId="3" type="noConversion"/>
  </si>
  <si>
    <t>라. 각 공사에 있어서 다른 공사의 관련이 있는 사항에 대하여는 각기 그 해당공사의 기재사항 준용한다.</t>
    <phoneticPr fontId="3" type="noConversion"/>
  </si>
  <si>
    <t xml:space="preserve">가. 이 시방서에 담당원이라 함은 감독자 및 감독보조원을 말한다. 감독자라 함은 관공서에서 지정한 감독책임기술자로서 당해 공사의 공사관리, </t>
    <phoneticPr fontId="3" type="noConversion"/>
  </si>
  <si>
    <t>기술관리 등을 하는 자를 말한다. 감독 보조원이라 함은 감독자의 대리 또는 감독자의 위임을 받아 감독업무를 보조하는 자를 말한다.</t>
    <phoneticPr fontId="3" type="noConversion"/>
  </si>
  <si>
    <t xml:space="preserve">나. 시공자에 대한 담당원의 지시 및 승인 또는 검사는 모두 감독자의 권한과 책임으로 간주한다. 이 경우 담당원의 중요한 지시 및 승인은 문서로 </t>
    <phoneticPr fontId="3" type="noConversion"/>
  </si>
  <si>
    <t>한다.</t>
    <phoneticPr fontId="3" type="noConversion"/>
  </si>
  <si>
    <t>다. 담당원은 공사감리자가 관계 법령의 규정에 의한 공사감리업무를 원만히 수행할수 있도록 협력하여야 한다.</t>
    <phoneticPr fontId="3" type="noConversion"/>
  </si>
  <si>
    <t>가. 이 시방서에서 시공자라 함은 공사도급계약서에 기재되어 있는 수급자(하수급업자 포함)또는 그의 대리자와 그들이 위임하는 현장대리인. 시공</t>
    <phoneticPr fontId="3" type="noConversion"/>
  </si>
  <si>
    <t>기사 등을 말한다.</t>
    <phoneticPr fontId="3" type="noConversion"/>
  </si>
  <si>
    <t>나. 시공자는 공사계약서 및 설계도서 등에 따라 충실히 시공하되, 담당원의 검사 승인 또는 협의된 결과에 따라 시행하여야 한다.</t>
    <phoneticPr fontId="3" type="noConversion"/>
  </si>
  <si>
    <t xml:space="preserve"> 다만. 필요한 경우에는 담당원과 협의하여 결정한다.</t>
    <phoneticPr fontId="3" type="noConversion"/>
  </si>
  <si>
    <t>설계도서에 지정이 있는 경우를 제외하고, 가설. 공법등 공사를 완성함에 필요한 수단,방법에 대하여는 시공자가 결정한다.</t>
    <phoneticPr fontId="3" type="noConversion"/>
  </si>
  <si>
    <t>시공자는 다음과 같은 의의가 생긴 경우에는 신속히 담당원에게 통지하고 그 처리 방법에 대하여 협의하여 결정한다.</t>
    <phoneticPr fontId="3" type="noConversion"/>
  </si>
  <si>
    <t xml:space="preserve"> 담당원의 지시에 따라 도급자 부담으로 시공하여야한다.</t>
    <phoneticPr fontId="3" type="noConversion"/>
  </si>
  <si>
    <t xml:space="preserve"> 다만, 공사의 성질상 당연히 시공하여야 할 사항은 설계도서에 누락되었다고 할지라도,</t>
    <phoneticPr fontId="3" type="noConversion"/>
  </si>
  <si>
    <t>시공상 필요한 관공청 기타에의 수속은 지체없이 처리한다. 이수속에 소요되는 비용은 시공자 부담으로 한다.</t>
    <phoneticPr fontId="3" type="noConversion"/>
  </si>
  <si>
    <t>계약 이외의 관계공사에 대하여는 공정. 구조. 상세 시공부분 등에 관하여 당해 공사관계자와 협의하여 공사 전체에 지장이 없게 하여야 한다.</t>
    <phoneticPr fontId="3" type="noConversion"/>
  </si>
  <si>
    <t>공사현장의 관리는 건욱법. 건설업법. 근로기준법. 산업안전보건법. 소방법. 도로교통법. 전기사업법. 기나 관계법규에 따라 빠짐없이 시행한다.</t>
    <phoneticPr fontId="3" type="noConversion"/>
  </si>
  <si>
    <t>공사현장에 있어서는 항상 장내의 여러재료, 여러 기계기구, 기타의 정리정돈, 점검정비,청소 등을 충분히 하고, 장내를 청결히 유지하도록 한다.</t>
    <phoneticPr fontId="3" type="noConversion"/>
  </si>
  <si>
    <t>공사 시공에 따른 재해 및 공해를 방지하기 위하여 시공자는 책임지고, 관계법령등에 따라 다음 사항을 시행한다.</t>
    <phoneticPr fontId="3" type="noConversion"/>
  </si>
  <si>
    <t>사고,재해 또는 공해가 발생한 경우 및 발생할 우려가 있어 긴급을 요하는 경우에는 신속히 적절한 조치를 하고, 그경위를 즉시 담당원에게 보고다.</t>
    <phoneticPr fontId="3" type="noConversion"/>
  </si>
  <si>
    <t xml:space="preserve"> 그 조치에 대하여 담당원의 지시가 있는 경우에는 그 지시에 따른다.</t>
    <phoneticPr fontId="3" type="noConversion"/>
  </si>
  <si>
    <t>가. 기존부분. 시공완료부분 및 미사용 재료 등으로서 오염 또는 손상의 우려가 있는 것은 적절한 방법으로 보양한다.</t>
    <phoneticPr fontId="3" type="noConversion"/>
  </si>
  <si>
    <t xml:space="preserve"> 내용명세서를 첨부하여 담당원에게 인도한다.</t>
    <phoneticPr fontId="3" type="noConversion"/>
  </si>
  <si>
    <t>가. 지붕 매설물.토사 등 공사중의 발생재 가운데 특히 시방에 의하여 담당원에게 인도하도록 정해진 것은 필요에 따라 정리하고,</t>
    <phoneticPr fontId="3" type="noConversion"/>
  </si>
  <si>
    <t>나. 공사 시공중에 매장 문화재 등이 발견되는 경우에는 즉시 작업을 일시 중지하고, 그 취급에 대하여 담당원과 협의한다.</t>
    <phoneticPr fontId="3" type="noConversion"/>
  </si>
  <si>
    <t>1) 재료는 가설공사용 재료와 특히 설계도서에 기재된 것을 제외하고, 소정의 품질을 가진 신품으로 한다.</t>
    <phoneticPr fontId="3" type="noConversion"/>
  </si>
  <si>
    <t xml:space="preserve"> 다만, 한국산업규격표시품이 없는 경우에는 담당원의 지시에 따른다.</t>
    <phoneticPr fontId="3" type="noConversion"/>
  </si>
  <si>
    <t>2) 재료는 한국산업규격품으로서 그 표시가 있는 것 또는 각각의 규격증명서가 첨부된 것을 사용한다.</t>
    <phoneticPr fontId="3" type="noConversion"/>
  </si>
  <si>
    <t>3) 재료의 품질이 명시되지 아니한 경우는 다른 재료와 균형된 품질의 것으로 하고 담당원과 협의하여 정한다.</t>
    <phoneticPr fontId="3" type="noConversion"/>
  </si>
  <si>
    <t>재료는 모두 담당원의 검사를 거쳐 합격으로 인정된 것을 사용한다. 다만, 한국산업규격표시품은 검사를 생략 할수 있다.</t>
    <phoneticPr fontId="3" type="noConversion"/>
  </si>
  <si>
    <t xml:space="preserve"> 그 성적결과보고서를 제출하여 승인을 받는다.</t>
    <phoneticPr fontId="3" type="noConversion"/>
  </si>
  <si>
    <t>가. 특기시방에서 정한 재료시험용 공시체는 담당원의 입회하에 채취하고 봉인하여 검인을 받고 담당원이 승인하는 시험소에서 시험을 하고,</t>
    <phoneticPr fontId="3" type="noConversion"/>
  </si>
  <si>
    <t>나. 도면 또는 특기시방에서 정한 것 이외의 재료에 대하여서도 담당원이 필요하다고 인정할 때에는 시험을 할 수 있다.</t>
    <phoneticPr fontId="3" type="noConversion"/>
  </si>
  <si>
    <t xml:space="preserve">다. 품질관리 또는 검사를 위하여 담당원이 필요하다고 인정하여 지정하거나 특기시방에서 정하는 것에 대하여는 현장에서 품질관리시험을 하여야  </t>
    <phoneticPr fontId="3" type="noConversion"/>
  </si>
  <si>
    <t>한다.</t>
    <phoneticPr fontId="3" type="noConversion"/>
  </si>
  <si>
    <t>마. 시험에 합격된 재료 시설물이라도 사용시 변질 또는 손상되어 불량품으로 인정될때는 이를사용하지 아니한다.</t>
    <phoneticPr fontId="3" type="noConversion"/>
  </si>
  <si>
    <t>시험 또는 검사 종료후 합격한 반입재료는 소정의 장소에 정돈하여 적적한 보관을 한다.</t>
    <phoneticPr fontId="3" type="noConversion"/>
  </si>
  <si>
    <t>불합격된 재료는 장외에 반출하고,신속히 대체품을 반입하여 공사진행에 지장이 없도록한다</t>
    <phoneticPr fontId="3" type="noConversion"/>
  </si>
  <si>
    <t xml:space="preserve"> 담당원에게 제출한다.</t>
    <phoneticPr fontId="3" type="noConversion"/>
  </si>
  <si>
    <t>공사의 진척, 작업원의 취업, 재료의 반입, 기후등 담당원이 필요하다고 인정하여 지시한 사항에 대하여는 그의 상황, 결과를 보인 보고서를</t>
    <phoneticPr fontId="3" type="noConversion"/>
  </si>
  <si>
    <t>시공 후이면 검사가 불가능 또는 곤란한 공사중 설계도서에 지정된 공사 및 담당원이 지시한 공사는 그 시공에 있어 담당원의 입회하에 진행한다.</t>
    <phoneticPr fontId="3" type="noConversion"/>
  </si>
  <si>
    <t>공사가 완성되기 전에 종료한 부분을 부분적으로 사용하는 경우에는 계약도서에 의하는 외에 담당원과 협의하여 그 조건을 분명히 한다.</t>
    <phoneticPr fontId="3" type="noConversion"/>
  </si>
  <si>
    <t xml:space="preserve">칠의 재료는 해당 부위별 적합한 것으로 “한국공업규격(KS)규격에 합격품” 사용을 원칙으로 한다. </t>
    <phoneticPr fontId="3" type="noConversion"/>
  </si>
  <si>
    <t>칠의 재료는 상표가 완전하고 개봉하지 않은채로 현장에 반입하여 곧 KS표시, 규격번호,명칭, 종별, 포장번호, 제조연월일 및 수량등을 확인받는다.</t>
    <phoneticPr fontId="3" type="noConversion"/>
  </si>
  <si>
    <t>나. 반입한 칠 및 사용중인 칠은 현장 내에서 담당원이 승인하는 창고에 보관하고 칠창고 및 화기엄금 표시를 한다.</t>
    <phoneticPr fontId="3" type="noConversion"/>
  </si>
  <si>
    <t>라. 사용하는 도료는 될수 있는대로 밀봉하여 새거나 엎지르지않게 다루고, 새거나 또는 엎지른 것은 발화의 위험이 없도록 닦아낸다.</t>
    <phoneticPr fontId="3" type="noConversion"/>
  </si>
  <si>
    <t>마. 도료가 묻은 헝겊 등 자연발화의 우려가 있는 것은 도로보관 창고 안에 두어서는 안되며 반드시 소각시켜야 한다.</t>
    <phoneticPr fontId="3" type="noConversion"/>
  </si>
  <si>
    <t>㉡ 건물내의 일부를 도료 저장장소로 이용할 때에는 내화구조 또는 방화구조로 된 장소를 선택한다.</t>
    <phoneticPr fontId="3" type="noConversion"/>
  </si>
  <si>
    <t>㉤ 유류를 많이 보관할 때에는 소방법 및 취급에 관한 법령에 준하여 소화기 및 소화용 모래등을 비치한다.</t>
    <phoneticPr fontId="3" type="noConversion"/>
  </si>
  <si>
    <t>칠공정과 각 단계마다 공법 및 주요한 칠 기기와 칠하는 횟수마다 칠 견본을 제출하여 빛깔. 광택 등에 대해 담당원의 승인을 받아야 한다.</t>
    <phoneticPr fontId="3" type="noConversion"/>
  </si>
  <si>
    <t xml:space="preserve"> 칠 견본에 사용한 칠 및 견본판은 변색되지 않게 보존하여 둔다.</t>
    <phoneticPr fontId="3" type="noConversion"/>
  </si>
  <si>
    <t xml:space="preserve">담당원은 복잡안 공정(바니스, 에나멜, 래커, 특수칠 및 웃칠 등) 또는 고급 마무리일 때에는 공정, 공법, 도장공의 기능, 빛깔, 광택, 배색, 마무리의 </t>
    <phoneticPr fontId="3" type="noConversion"/>
  </si>
  <si>
    <t xml:space="preserve"> 정도 및 마무리면의 상태 등을 검토하기 위하여 칠하기 시험을 할 수 있다. 칠하기 시험은 견본보다 큰 면적의 판 또는 실물에 칠한다.</t>
    <phoneticPr fontId="3" type="noConversion"/>
  </si>
  <si>
    <t>도료는 바탕면의 조밀, 흡수성 및 기온의 고저 등에 따라 배합규정의 범위내에서 칠하기에 적당하도록 조절한다.</t>
    <phoneticPr fontId="3" type="noConversion"/>
  </si>
  <si>
    <t xml:space="preserve"> 도료의 배합비율은 중량비로서 표시하며 지정하는 장소에서 담당원의 입회하에 한다.</t>
    <phoneticPr fontId="3" type="noConversion"/>
  </si>
  <si>
    <t>다. 배어나오기 또는 녹아나오기 등에 의한 유해물(나무의 수분, 기름, 수지, 산, 알칼리등)의 작용을 방지하는 처리를 한다.</t>
    <phoneticPr fontId="3" type="noConversion"/>
  </si>
  <si>
    <t>바탕자체 및 바탕표면이 건조하지 않을 때에는 충분한 양생기간을 두어, 충분히 건조시킨후 그 다음 공정으로 반드시 작업해야 한다.</t>
    <phoneticPr fontId="3" type="noConversion"/>
  </si>
  <si>
    <t>칠하는 작업 중이거나 칠의 건조기간 중 칠하는 장소의 환경 및 기상조건이 다음과 같은 경우에는 칠하여서는 안된다.</t>
    <phoneticPr fontId="3" type="noConversion"/>
  </si>
  <si>
    <t>가. 칠하는 장소의 기온이 2℃이하 이거나, 습도가 높고 환기가 충분하지 못하여 칠의 건조가 부적당할 때</t>
    <phoneticPr fontId="3" type="noConversion"/>
  </si>
  <si>
    <t>나 강설우, 강풍, 지나친 통풍, 칠 할 장소의 더러움 등으로 인하여 물방울, 들뜨기, 흙 및 먼지등이 도막에; 부착되기 쉬울때.</t>
    <phoneticPr fontId="3" type="noConversion"/>
  </si>
  <si>
    <t>가. 칠하기 전에 실제벽면 또는 칠하고자 하는 부위에 최소 10㎡ 정도 시험칠하고, 담당원의 승인을 받는다.</t>
    <phoneticPr fontId="3" type="noConversion"/>
  </si>
  <si>
    <t xml:space="preserve">나. 칠하기는 완전히 청소되고 건조한 도구를 사용하여 표준양을 배합해서 모여들기, 얼룩, 흘러내림,주림, 거품, 솔자국등의 결점이 생기지 않도록 </t>
    <phoneticPr fontId="3" type="noConversion"/>
  </si>
  <si>
    <t>균일하게 칠한다.</t>
    <phoneticPr fontId="3" type="noConversion"/>
  </si>
  <si>
    <t xml:space="preserve">칠면에 오염, 손상을 주지 않도록 주의하고, 미리 칠한 곳의 주변,바닥 등은 필요에 따라 적당한 보양을 하며, 각 공정마다 담당원의 검사 및 승인을 </t>
    <phoneticPr fontId="3" type="noConversion"/>
  </si>
  <si>
    <t>받는다.</t>
    <phoneticPr fontId="3" type="noConversion"/>
  </si>
  <si>
    <t xml:space="preserve"> 유의하고 폐품은 즉각 현장외로 반출한다.</t>
    <phoneticPr fontId="3" type="noConversion"/>
  </si>
  <si>
    <t>작업장은 항상, 깨끗이 청소해 두고 가연성 재료를 사용할 때는 화기를 엄금하고 칠이 묻은 헝겊등은 안전한 장소에 정리해서 자연 발화등에</t>
    <phoneticPr fontId="3" type="noConversion"/>
  </si>
  <si>
    <t xml:space="preserve">칠이 바탕에 부착하는데는 우선 바탕이 깨끗하며,이물이 없고 칠의 밀착을 양호하게 하는 것이 필요조건이다. </t>
    <phoneticPr fontId="3" type="noConversion"/>
  </si>
  <si>
    <t xml:space="preserve"> 이와 같은 원인을 방지하기 위해서 바탕만들기를 한다. </t>
    <phoneticPr fontId="3" type="noConversion"/>
  </si>
  <si>
    <t>바탕면의 유분, 수분,진,금속녹 등은 칠의 부착을 저해하며 부풀음,터짐, 벗겨지는 원인이 된다,</t>
    <phoneticPr fontId="3" type="noConversion"/>
  </si>
  <si>
    <t xml:space="preserve">나. 먼지. 오염. 부착물은 옥부를 상하지 않도록 제거 청소하고, 필요하면 물 떠는 더운물로 닦는다. </t>
    <phoneticPr fontId="3" type="noConversion"/>
  </si>
  <si>
    <t xml:space="preserve"> 휘발유로 닦아낸다.</t>
    <phoneticPr fontId="3" type="noConversion"/>
  </si>
  <si>
    <t>라. 녹아나온 송진은 칼, 주걱 등으로 긁어내고, 옹이의 갓둘레 등 송진이 많은 부분은 달군 인두로 가열하여 송진을 녹아  나오게 하고</t>
    <phoneticPr fontId="3" type="noConversion"/>
  </si>
  <si>
    <t>마. 대패자국, 엇결, 찍김 등 바탕의 재질에 따라 #120-240 연마지로 잘 연마하고 다시 #240연마지로 면, 모서리 등이 두루뭉실하게 되지 않도록 무</t>
    <phoneticPr fontId="3" type="noConversion"/>
  </si>
  <si>
    <t xml:space="preserve"> 른 부분의 재질이 손상되지 않도록 평탄히 닦는다. 단, 옥외 부분의 처마도리, 비늘판 등은 지장이 없는한 연마지 닦기를 생략하여도 무방하다.</t>
    <phoneticPr fontId="3" type="noConversion"/>
  </si>
  <si>
    <t>바. 옹이땜은 옹이 갓둘레, 송진이 나올 우려가 있는 부분에는 셀라닉스를 1회 솔칠하고 1시간 방치한 후 다시 1회 더 칠하고 1시간 이상 방치한다.</t>
    <phoneticPr fontId="3" type="noConversion"/>
  </si>
  <si>
    <t xml:space="preserve">사. 나무의 갈램틈, 벌레구멍, 흠, 이음자리 및 쪽매널의 틈서리, 우묵진 곳 등에는 옥재와 비슷한 색의 퍼티로 구멍땜을 하여 표면을 평탄하게 하고 </t>
    <phoneticPr fontId="3" type="noConversion"/>
  </si>
  <si>
    <t>24시간 이상 방치한다.</t>
  </si>
  <si>
    <t>아. 투명칠(바니스,투명락카)을 칠할 경우 심한 색얼룩,오염,변색이 있는 곳은 필요에 따라 표백제를 사용하여 표백한다. 표백액을 풀때에는 미지근</t>
    <phoneticPr fontId="3" type="noConversion"/>
  </si>
  <si>
    <t xml:space="preserve"> 한 물은 쓰고 식기 전에 솔 또는 스폰지로 칠하여, 표백후에는 더운 물로 씻고 완전히 건조시킨다.</t>
    <phoneticPr fontId="3" type="noConversion"/>
  </si>
  <si>
    <t xml:space="preserve"> 특히 정밀하게 한다.</t>
    <phoneticPr fontId="3" type="noConversion"/>
  </si>
  <si>
    <t>철부의 바탕만들기 정도는 칠종별, 칠환경, 칠장소, 바탕재의 형상 등에 따라 담당원의 지시를 받아 결정하고 새시바아, 얇은 강판 등은</t>
    <phoneticPr fontId="3" type="noConversion"/>
  </si>
  <si>
    <t>가. 오염, 먼지 등을 닦아내고 단조, 용접, 리벳접합 등의 부분에 부착되 불순물을 스크레이퍼 와이어브러쉬, 내수연마지 등으로 제거한다.</t>
    <phoneticPr fontId="3" type="noConversion"/>
  </si>
  <si>
    <t xml:space="preserve"> 등으로 다시 씻어 건조시킨다.</t>
    <phoneticPr fontId="3" type="noConversion"/>
  </si>
  <si>
    <t>나. 기름, 지방분 등의 부착물은 닦아낸 후 휘발유, 벤졸, 트리크렌, 솔벤트, 나프타 등의 용재로 씻어 내거나 또는 비눗물로 씻고 물, 더운물</t>
    <phoneticPr fontId="3" type="noConversion"/>
  </si>
  <si>
    <t xml:space="preserve"> 수용액에 당구어 70-80℃ 로 가열처리한 후 더운물 씻 기를 하여 알카리분을 제거하거나 또는 휘발유, 벤졸, 트리크렌 등의 용제로 씻어낸다.</t>
    <phoneticPr fontId="3" type="noConversion"/>
  </si>
  <si>
    <t>철제의 창호,수장,가구 등의 얇은 강판재로서 치장으로 요하는 것과 화학처리를 하는 것에 대하여주의하여 탈지하고 알카리성</t>
    <phoneticPr fontId="3" type="noConversion"/>
  </si>
  <si>
    <t>라. 일반 구조용재 등의 격지 높은 망치, 스크레퍼 등으로 제거하고 붉은 녹은 와이어 브러시, 내수연마포(#60-80)로 제거한다.</t>
    <phoneticPr fontId="3" type="noConversion"/>
  </si>
  <si>
    <t>마. 강재 창호, 수장, 가구 등의 얇은 강판은 롤러질한 뒤에 와이어 브러시, 에메리크로스등을 검정 녹, 가는 녹을 제거하고 대부분의 철재연이</t>
    <phoneticPr fontId="3" type="noConversion"/>
  </si>
  <si>
    <t xml:space="preserve"> 나타날 정도로 하거나 샌드블라스트에 의하여 녹떨기를 한다.</t>
    <phoneticPr fontId="3" type="noConversion"/>
  </si>
  <si>
    <t>바. 화학처리를 할 때에는 샌드들라스트에 의하거나 약산성 수용액에 담구어 가열한 후 더운물 씻기를 하고 검정녹,가는녹,깊은녹을 제거한다.</t>
    <phoneticPr fontId="3" type="noConversion"/>
  </si>
  <si>
    <t>아. 녹떨기 후 또는 화학처리 후 철재면에 부착되어 있는 수분은 적당한 방법으로 완전히 제거한다.</t>
    <phoneticPr fontId="3" type="noConversion"/>
  </si>
  <si>
    <t xml:space="preserve"> 이상 으로 한다.</t>
    <phoneticPr fontId="3" type="noConversion"/>
  </si>
  <si>
    <t>가. 콘크리트, 모르타르, 회반죽, 플라스터의 바탕면은 통풍, 환기를 잘하여 충분히 건조시키는 것이 가장 중요하며, 건조기간은 적어도 3개월</t>
    <phoneticPr fontId="3" type="noConversion"/>
  </si>
  <si>
    <t>연마지 닦기 한다.</t>
    <phoneticPr fontId="3" type="noConversion"/>
  </si>
  <si>
    <t xml:space="preserve">나. 오염, 부착물의 제거는 바탕을 손상하지 않도록 주의하며, 바탕의 균열, 구멍 등의 주의는 물축임을 한 다음 석고로 땜질하고 건조한 다음 #120 </t>
    <phoneticPr fontId="3" type="noConversion"/>
  </si>
  <si>
    <t>지     주(1,    3,    4번)  도       면      리       스       트</t>
    <phoneticPr fontId="10" type="noConversion"/>
  </si>
  <si>
    <t>우레탄 상도</t>
    <phoneticPr fontId="31" type="noConversion"/>
  </si>
  <si>
    <t>에폭시 하도</t>
    <phoneticPr fontId="31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</si>
</sst>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_-* #,##0_-;\-* #,##0_-;_-* &quot;-&quot;??_-;_-@_-"/>
    <numFmt numFmtId="178" formatCode="0.0_ "/>
  </numFmts>
  <fonts count="5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0"/>
      <name val="옛체"/>
      <family val="1"/>
      <charset val="129"/>
    </font>
    <font>
      <sz val="11"/>
      <name val="HY견고딕"/>
      <family val="1"/>
      <charset val="129"/>
    </font>
    <font>
      <sz val="30"/>
      <name val="돋움"/>
      <family val="3"/>
      <charset val="129"/>
    </font>
    <font>
      <sz val="12"/>
      <name val="굴림체"/>
      <family val="3"/>
      <charset val="129"/>
    </font>
    <font>
      <sz val="25"/>
      <name val="굴림체"/>
      <family val="3"/>
      <charset val="129"/>
    </font>
    <font>
      <sz val="20"/>
      <color indexed="8"/>
      <name val="새굴림"/>
      <family val="1"/>
      <charset val="129"/>
    </font>
    <font>
      <sz val="8"/>
      <name val="맑은 고딕"/>
      <family val="3"/>
      <charset val="129"/>
    </font>
    <font>
      <sz val="12"/>
      <color indexed="8"/>
      <name val="새굴림"/>
      <family val="1"/>
      <charset val="129"/>
    </font>
    <font>
      <sz val="25"/>
      <color indexed="8"/>
      <name val="새굴림"/>
      <family val="1"/>
      <charset val="129"/>
    </font>
    <font>
      <sz val="12"/>
      <name val="새굴림"/>
      <family val="1"/>
      <charset val="129"/>
    </font>
    <font>
      <sz val="45"/>
      <color indexed="8"/>
      <name val="새굴림"/>
      <family val="1"/>
      <charset val="129"/>
    </font>
    <font>
      <sz val="18"/>
      <color indexed="8"/>
      <name val="새굴림"/>
      <family val="1"/>
      <charset val="129"/>
    </font>
    <font>
      <sz val="14"/>
      <name val="돋움"/>
      <family val="3"/>
      <charset val="129"/>
    </font>
    <font>
      <sz val="14"/>
      <name val="옛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30"/>
      <name val="옛체"/>
      <family val="1"/>
      <charset val="129"/>
    </font>
    <font>
      <sz val="22"/>
      <name val="옛체"/>
      <family val="1"/>
      <charset val="129"/>
    </font>
    <font>
      <sz val="12"/>
      <name val="옛체"/>
      <family val="1"/>
      <charset val="129"/>
    </font>
    <font>
      <sz val="12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u/>
      <sz val="16"/>
      <color theme="1"/>
      <name val="돋움체"/>
      <family val="3"/>
      <charset val="129"/>
    </font>
    <font>
      <sz val="11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u/>
      <sz val="20"/>
      <color theme="1"/>
      <name val="맑은 고딕"/>
      <family val="2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u/>
      <sz val="11"/>
      <color theme="1"/>
      <name val="맑은 고딕"/>
      <family val="2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2"/>
      <charset val="129"/>
      <scheme val="minor"/>
    </font>
    <font>
      <b/>
      <sz val="14"/>
      <name val="굴림"/>
      <family val="3"/>
      <charset val="129"/>
    </font>
    <font>
      <b/>
      <sz val="16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sz val="11"/>
      <color rgb="FF000000"/>
      <name val="바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2">
    <xf numFmtId="0" fontId="0" fillId="0" borderId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18" fillId="0" borderId="0">
      <alignment vertical="center"/>
    </xf>
    <xf numFmtId="0" fontId="18" fillId="0" borderId="0">
      <alignment vertical="center"/>
    </xf>
    <xf numFmtId="42" fontId="2" fillId="0" borderId="0" applyFont="0" applyFill="0" applyBorder="0" applyAlignment="0" applyProtection="0">
      <alignment vertical="center"/>
    </xf>
  </cellStyleXfs>
  <cellXfs count="281">
    <xf numFmtId="0" fontId="0" fillId="0" borderId="0" xfId="0"/>
    <xf numFmtId="0" fontId="0" fillId="0" borderId="0" xfId="0" applyBorder="1"/>
    <xf numFmtId="0" fontId="4" fillId="0" borderId="0" xfId="0" applyFont="1" applyBorder="1"/>
    <xf numFmtId="0" fontId="5" fillId="0" borderId="0" xfId="0" applyFont="1"/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horizontal="right" vertical="center"/>
    </xf>
    <xf numFmtId="0" fontId="11" fillId="0" borderId="0" xfId="0" applyFont="1" applyBorder="1"/>
    <xf numFmtId="0" fontId="13" fillId="0" borderId="0" xfId="0" applyFont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left" vertical="center"/>
    </xf>
    <xf numFmtId="0" fontId="21" fillId="0" borderId="10" xfId="0" applyFont="1" applyBorder="1" applyAlignment="1">
      <alignment horizontal="left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1" fillId="0" borderId="17" xfId="0" applyFont="1" applyBorder="1" applyAlignment="1">
      <alignment horizontal="center" vertical="center"/>
    </xf>
    <xf numFmtId="0" fontId="22" fillId="0" borderId="0" xfId="0" applyFont="1"/>
    <xf numFmtId="0" fontId="20" fillId="0" borderId="0" xfId="0" applyFont="1"/>
    <xf numFmtId="0" fontId="23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Border="1"/>
    <xf numFmtId="33" fontId="21" fillId="0" borderId="0" xfId="0" applyNumberFormat="1" applyFont="1" applyAlignment="1">
      <alignment horizontal="left" vertical="center"/>
    </xf>
    <xf numFmtId="0" fontId="15" fillId="0" borderId="0" xfId="0" applyFont="1" applyBorder="1"/>
    <xf numFmtId="0" fontId="15" fillId="0" borderId="0" xfId="0" applyFont="1"/>
    <xf numFmtId="0" fontId="9" fillId="0" borderId="19" xfId="0" applyFont="1" applyBorder="1"/>
    <xf numFmtId="0" fontId="9" fillId="0" borderId="20" xfId="0" applyFont="1" applyBorder="1"/>
    <xf numFmtId="0" fontId="9" fillId="0" borderId="21" xfId="0" applyFont="1" applyBorder="1"/>
    <xf numFmtId="0" fontId="9" fillId="0" borderId="22" xfId="0" applyFont="1" applyBorder="1"/>
    <xf numFmtId="0" fontId="9" fillId="0" borderId="23" xfId="0" applyFont="1" applyBorder="1"/>
    <xf numFmtId="0" fontId="15" fillId="0" borderId="22" xfId="0" applyFont="1" applyBorder="1"/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6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5" xfId="0" applyFont="1" applyBorder="1"/>
    <xf numFmtId="0" fontId="1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0" xfId="0" quotePrefix="1" applyFont="1" applyBorder="1" applyAlignment="1">
      <alignment horizontal="center" vertical="center"/>
    </xf>
    <xf numFmtId="0" fontId="9" fillId="0" borderId="24" xfId="0" applyFont="1" applyBorder="1"/>
    <xf numFmtId="0" fontId="9" fillId="0" borderId="25" xfId="0" applyFont="1" applyBorder="1"/>
    <xf numFmtId="0" fontId="9" fillId="0" borderId="26" xfId="0" applyFont="1" applyBorder="1"/>
    <xf numFmtId="0" fontId="4" fillId="0" borderId="2" xfId="0" applyFont="1" applyBorder="1" applyAlignment="1"/>
    <xf numFmtId="0" fontId="4" fillId="0" borderId="0" xfId="0" applyFont="1" applyBorder="1" applyAlignment="1"/>
    <xf numFmtId="0" fontId="4" fillId="0" borderId="3" xfId="0" applyFont="1" applyBorder="1" applyAlignment="1"/>
    <xf numFmtId="0" fontId="17" fillId="0" borderId="29" xfId="0" applyFont="1" applyBorder="1" applyAlignment="1">
      <alignment vertical="center"/>
    </xf>
    <xf numFmtId="0" fontId="17" fillId="0" borderId="30" xfId="0" applyFont="1" applyBorder="1" applyAlignment="1">
      <alignment vertical="center"/>
    </xf>
    <xf numFmtId="0" fontId="17" fillId="0" borderId="31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0" fillId="0" borderId="1" xfId="0" quotePrefix="1" applyFont="1" applyBorder="1" applyAlignment="1">
      <alignment horizontal="center" vertical="center" wrapText="1"/>
    </xf>
    <xf numFmtId="0" fontId="0" fillId="0" borderId="0" xfId="0" quotePrefix="1" applyAlignment="1">
      <alignment vertical="center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4" fillId="0" borderId="1" xfId="0" quotePrefix="1" applyFont="1" applyBorder="1" applyAlignment="1">
      <alignment horizontal="center" vertical="center"/>
    </xf>
    <xf numFmtId="41" fontId="34" fillId="0" borderId="1" xfId="1" quotePrefix="1" applyFont="1" applyBorder="1" applyAlignment="1">
      <alignment horizontal="center" vertical="center"/>
    </xf>
    <xf numFmtId="0" fontId="35" fillId="0" borderId="1" xfId="0" applyFont="1" applyBorder="1" applyAlignment="1">
      <alignment vertical="center" wrapText="1"/>
    </xf>
    <xf numFmtId="0" fontId="35" fillId="0" borderId="1" xfId="0" quotePrefix="1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176" fontId="35" fillId="0" borderId="1" xfId="0" applyNumberFormat="1" applyFont="1" applyBorder="1" applyAlignment="1">
      <alignment horizontal="center" vertical="center" wrapText="1"/>
    </xf>
    <xf numFmtId="41" fontId="35" fillId="0" borderId="1" xfId="1" applyFont="1" applyBorder="1" applyAlignment="1">
      <alignment horizontal="center" vertical="center" wrapText="1"/>
    </xf>
    <xf numFmtId="0" fontId="35" fillId="0" borderId="1" xfId="0" quotePrefix="1" applyFont="1" applyBorder="1" applyAlignment="1">
      <alignment vertical="center" wrapText="1"/>
    </xf>
    <xf numFmtId="3" fontId="35" fillId="0" borderId="1" xfId="0" applyNumberFormat="1" applyFont="1" applyBorder="1" applyAlignment="1">
      <alignment horizontal="center" vertical="center" wrapText="1"/>
    </xf>
    <xf numFmtId="41" fontId="0" fillId="0" borderId="0" xfId="1" applyFont="1" applyAlignment="1">
      <alignment vertical="center"/>
    </xf>
    <xf numFmtId="0" fontId="34" fillId="0" borderId="1" xfId="0" quotePrefix="1" applyFont="1" applyBorder="1" applyAlignment="1" applyProtection="1">
      <alignment horizontal="center" vertical="center"/>
    </xf>
    <xf numFmtId="0" fontId="34" fillId="0" borderId="1" xfId="0" applyFont="1" applyBorder="1" applyAlignment="1" applyProtection="1">
      <alignment horizontal="center" vertical="center"/>
    </xf>
    <xf numFmtId="0" fontId="35" fillId="0" borderId="1" xfId="0" quotePrefix="1" applyFont="1" applyBorder="1" applyAlignment="1" applyProtection="1">
      <alignment vertical="center" wrapText="1"/>
    </xf>
    <xf numFmtId="0" fontId="35" fillId="0" borderId="1" xfId="0" applyFont="1" applyBorder="1" applyAlignment="1" applyProtection="1">
      <alignment vertical="center" wrapText="1"/>
    </xf>
    <xf numFmtId="0" fontId="35" fillId="0" borderId="1" xfId="0" applyFont="1" applyBorder="1" applyAlignment="1" applyProtection="1">
      <alignment horizontal="center" vertical="center" wrapText="1"/>
    </xf>
    <xf numFmtId="3" fontId="35" fillId="0" borderId="1" xfId="0" applyNumberFormat="1" applyFont="1" applyBorder="1" applyAlignment="1" applyProtection="1">
      <alignment vertical="center" wrapText="1"/>
    </xf>
    <xf numFmtId="0" fontId="28" fillId="0" borderId="0" xfId="0" applyFont="1" applyAlignment="1">
      <alignment vertical="center"/>
    </xf>
    <xf numFmtId="0" fontId="35" fillId="0" borderId="1" xfId="0" applyFont="1" applyFill="1" applyBorder="1" applyAlignment="1" applyProtection="1">
      <alignment vertical="center" wrapText="1"/>
    </xf>
    <xf numFmtId="0" fontId="35" fillId="0" borderId="1" xfId="0" applyFont="1" applyFill="1" applyBorder="1" applyAlignment="1" applyProtection="1">
      <alignment horizontal="center" vertical="center" wrapText="1"/>
    </xf>
    <xf numFmtId="41" fontId="0" fillId="0" borderId="1" xfId="0" applyNumberFormat="1" applyBorder="1" applyAlignment="1">
      <alignment vertical="center"/>
    </xf>
    <xf numFmtId="177" fontId="0" fillId="0" borderId="1" xfId="0" applyNumberFormat="1" applyBorder="1" applyAlignment="1">
      <alignment vertical="center"/>
    </xf>
    <xf numFmtId="0" fontId="35" fillId="0" borderId="1" xfId="0" applyNumberFormat="1" applyFont="1" applyBorder="1" applyAlignment="1" applyProtection="1">
      <alignment horizontal="center" vertical="center" wrapText="1"/>
    </xf>
    <xf numFmtId="3" fontId="35" fillId="0" borderId="1" xfId="0" applyNumberFormat="1" applyFont="1" applyBorder="1" applyAlignment="1">
      <alignment vertical="center" wrapText="1"/>
    </xf>
    <xf numFmtId="0" fontId="35" fillId="0" borderId="1" xfId="21" applyNumberFormat="1" applyFont="1" applyBorder="1" applyAlignment="1">
      <alignment vertical="center" wrapText="1"/>
    </xf>
    <xf numFmtId="0" fontId="0" fillId="0" borderId="5" xfId="0" applyFont="1" applyBorder="1" applyAlignment="1">
      <alignment horizontal="left" vertical="center"/>
    </xf>
    <xf numFmtId="0" fontId="38" fillId="0" borderId="5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41" fontId="41" fillId="0" borderId="1" xfId="1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vertical="center"/>
    </xf>
    <xf numFmtId="41" fontId="41" fillId="0" borderId="1" xfId="1" applyFont="1" applyBorder="1" applyAlignment="1">
      <alignment vertical="center"/>
    </xf>
    <xf numFmtId="0" fontId="41" fillId="0" borderId="1" xfId="0" applyFont="1" applyFill="1" applyBorder="1" applyAlignment="1">
      <alignment vertical="center"/>
    </xf>
    <xf numFmtId="0" fontId="4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7" xfId="0" applyBorder="1" applyAlignment="1">
      <alignment vertical="center"/>
    </xf>
    <xf numFmtId="0" fontId="43" fillId="0" borderId="48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43" fillId="0" borderId="15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0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0" fillId="0" borderId="54" xfId="0" applyBorder="1" applyAlignment="1">
      <alignment vertical="center"/>
    </xf>
    <xf numFmtId="0" fontId="0" fillId="0" borderId="54" xfId="0" applyBorder="1" applyAlignment="1">
      <alignment horizontal="center" vertical="center"/>
    </xf>
    <xf numFmtId="0" fontId="34" fillId="3" borderId="54" xfId="0" applyFont="1" applyFill="1" applyBorder="1" applyAlignment="1">
      <alignment vertical="center"/>
    </xf>
    <xf numFmtId="0" fontId="34" fillId="0" borderId="55" xfId="0" applyFont="1" applyBorder="1" applyAlignment="1">
      <alignment horizontal="center" vertical="center"/>
    </xf>
    <xf numFmtId="0" fontId="34" fillId="0" borderId="56" xfId="0" applyFont="1" applyBorder="1" applyAlignment="1">
      <alignment horizontal="center" vertical="center"/>
    </xf>
    <xf numFmtId="0" fontId="34" fillId="0" borderId="57" xfId="0" applyFont="1" applyBorder="1" applyAlignment="1">
      <alignment horizontal="center" vertical="center"/>
    </xf>
    <xf numFmtId="0" fontId="34" fillId="0" borderId="54" xfId="0" applyFont="1" applyBorder="1" applyAlignment="1">
      <alignment vertical="center"/>
    </xf>
    <xf numFmtId="0" fontId="0" fillId="0" borderId="59" xfId="0" applyBorder="1" applyAlignment="1">
      <alignment horizontal="center" vertical="center"/>
    </xf>
    <xf numFmtId="0" fontId="0" fillId="0" borderId="59" xfId="0" applyBorder="1" applyAlignment="1">
      <alignment vertical="center"/>
    </xf>
    <xf numFmtId="0" fontId="0" fillId="0" borderId="3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0" xfId="0" applyFont="1" applyBorder="1" applyAlignment="1">
      <alignment vertical="center"/>
    </xf>
    <xf numFmtId="0" fontId="44" fillId="0" borderId="50" xfId="0" applyFont="1" applyBorder="1" applyAlignment="1">
      <alignment vertical="center"/>
    </xf>
    <xf numFmtId="0" fontId="0" fillId="0" borderId="46" xfId="0" applyFill="1" applyBorder="1" applyAlignment="1">
      <alignment vertical="center"/>
    </xf>
    <xf numFmtId="0" fontId="0" fillId="0" borderId="60" xfId="0" applyBorder="1" applyAlignment="1">
      <alignment vertical="center"/>
    </xf>
    <xf numFmtId="0" fontId="0" fillId="0" borderId="60" xfId="0" applyBorder="1" applyAlignment="1">
      <alignment horizontal="center" vertical="center"/>
    </xf>
    <xf numFmtId="0" fontId="34" fillId="3" borderId="60" xfId="0" applyFont="1" applyFill="1" applyBorder="1" applyAlignment="1">
      <alignment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178" fontId="0" fillId="0" borderId="47" xfId="0" applyNumberFormat="1" applyBorder="1" applyAlignment="1">
      <alignment vertical="center"/>
    </xf>
    <xf numFmtId="178" fontId="0" fillId="0" borderId="50" xfId="0" applyNumberFormat="1" applyBorder="1" applyAlignment="1">
      <alignment vertical="center"/>
    </xf>
    <xf numFmtId="178" fontId="34" fillId="3" borderId="60" xfId="0" applyNumberFormat="1" applyFont="1" applyFill="1" applyBorder="1" applyAlignment="1">
      <alignment vertical="center"/>
    </xf>
    <xf numFmtId="0" fontId="45" fillId="0" borderId="0" xfId="12" applyFont="1">
      <alignment vertical="center"/>
    </xf>
    <xf numFmtId="0" fontId="2" fillId="0" borderId="0" xfId="12">
      <alignment vertical="center"/>
    </xf>
    <xf numFmtId="0" fontId="46" fillId="4" borderId="0" xfId="12" applyFont="1" applyFill="1" applyBorder="1" applyAlignment="1">
      <alignment horizontal="center" vertical="center" wrapText="1"/>
    </xf>
    <xf numFmtId="0" fontId="45" fillId="0" borderId="67" xfId="12" applyFont="1" applyBorder="1" applyAlignment="1">
      <alignment vertical="center"/>
    </xf>
    <xf numFmtId="0" fontId="45" fillId="0" borderId="0" xfId="12" applyFont="1" applyBorder="1" applyAlignment="1">
      <alignment horizontal="center" vertical="center"/>
    </xf>
    <xf numFmtId="0" fontId="45" fillId="0" borderId="1" xfId="12" applyFont="1" applyBorder="1" applyAlignment="1">
      <alignment horizontal="center" vertical="center"/>
    </xf>
    <xf numFmtId="178" fontId="45" fillId="0" borderId="0" xfId="12" applyNumberFormat="1" applyFont="1" applyBorder="1" applyAlignment="1">
      <alignment horizontal="center" vertical="center"/>
    </xf>
    <xf numFmtId="178" fontId="47" fillId="4" borderId="0" xfId="0" applyNumberFormat="1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9" fillId="0" borderId="0" xfId="0" applyFont="1" applyAlignment="1">
      <alignment horizontal="justify"/>
    </xf>
    <xf numFmtId="0" fontId="48" fillId="0" borderId="0" xfId="0" applyFont="1" applyAlignment="1">
      <alignment horizontal="justify"/>
    </xf>
    <xf numFmtId="0" fontId="17" fillId="0" borderId="32" xfId="0" applyFont="1" applyBorder="1" applyAlignment="1">
      <alignment horizontal="left" vertical="center"/>
    </xf>
    <xf numFmtId="0" fontId="17" fillId="0" borderId="28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41" fontId="17" fillId="0" borderId="43" xfId="1" applyFont="1" applyBorder="1" applyAlignment="1">
      <alignment horizontal="left" vertical="center"/>
    </xf>
    <xf numFmtId="41" fontId="17" fillId="0" borderId="32" xfId="1" applyFont="1" applyBorder="1" applyAlignment="1">
      <alignment horizontal="left" vertical="center"/>
    </xf>
    <xf numFmtId="41" fontId="17" fillId="0" borderId="28" xfId="1" applyFont="1" applyBorder="1" applyAlignment="1">
      <alignment horizontal="left" vertical="center"/>
    </xf>
    <xf numFmtId="41" fontId="17" fillId="0" borderId="1" xfId="1" applyFont="1" applyBorder="1" applyAlignment="1">
      <alignment horizontal="center" vertical="center"/>
    </xf>
    <xf numFmtId="0" fontId="24" fillId="0" borderId="2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4" fillId="0" borderId="2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33" fontId="20" fillId="0" borderId="33" xfId="0" applyNumberFormat="1" applyFont="1" applyBorder="1" applyAlignment="1">
      <alignment horizontal="center" vertical="center" shrinkToFit="1"/>
    </xf>
    <xf numFmtId="0" fontId="20" fillId="0" borderId="34" xfId="0" applyFont="1" applyBorder="1" applyAlignment="1">
      <alignment horizontal="center" vertical="center" shrinkToFit="1"/>
    </xf>
    <xf numFmtId="0" fontId="21" fillId="0" borderId="35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1" fillId="0" borderId="33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1" fillId="0" borderId="41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0" fillId="0" borderId="1" xfId="0" quotePrefix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0" fillId="0" borderId="0" xfId="0" applyFont="1" applyAlignment="1">
      <alignment horizontal="right" vertical="center"/>
    </xf>
    <xf numFmtId="0" fontId="30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0" xfId="0" quotePrefix="1" applyAlignment="1">
      <alignment vertical="center"/>
    </xf>
    <xf numFmtId="0" fontId="34" fillId="0" borderId="1" xfId="0" quotePrefix="1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34" fillId="0" borderId="43" xfId="0" applyFont="1" applyBorder="1" applyAlignment="1" applyProtection="1">
      <alignment horizontal="left" vertical="center"/>
    </xf>
    <xf numFmtId="0" fontId="34" fillId="0" borderId="32" xfId="0" quotePrefix="1" applyFont="1" applyBorder="1" applyAlignment="1" applyProtection="1">
      <alignment horizontal="left" vertical="center"/>
    </xf>
    <xf numFmtId="0" fontId="34" fillId="0" borderId="28" xfId="0" quotePrefix="1" applyFont="1" applyBorder="1" applyAlignment="1" applyProtection="1">
      <alignment horizontal="left" vertical="center"/>
    </xf>
    <xf numFmtId="0" fontId="34" fillId="0" borderId="32" xfId="0" applyFont="1" applyBorder="1" applyAlignment="1" applyProtection="1">
      <alignment horizontal="left" vertical="center"/>
    </xf>
    <xf numFmtId="0" fontId="34" fillId="0" borderId="28" xfId="0" applyFont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34" fillId="0" borderId="44" xfId="0" quotePrefix="1" applyFont="1" applyBorder="1" applyAlignment="1" applyProtection="1">
      <alignment horizontal="center" vertical="center"/>
    </xf>
    <xf numFmtId="0" fontId="34" fillId="0" borderId="45" xfId="0" quotePrefix="1" applyFont="1" applyBorder="1" applyAlignment="1" applyProtection="1">
      <alignment horizontal="center" vertical="center"/>
    </xf>
    <xf numFmtId="0" fontId="34" fillId="0" borderId="44" xfId="0" applyFont="1" applyBorder="1" applyAlignment="1" applyProtection="1">
      <alignment horizontal="center" vertical="center"/>
    </xf>
    <xf numFmtId="0" fontId="34" fillId="0" borderId="45" xfId="0" applyFont="1" applyBorder="1" applyAlignment="1" applyProtection="1">
      <alignment horizontal="center" vertical="center"/>
    </xf>
    <xf numFmtId="0" fontId="34" fillId="0" borderId="43" xfId="0" quotePrefix="1" applyFont="1" applyBorder="1" applyAlignment="1" applyProtection="1">
      <alignment horizontal="center" vertical="center"/>
    </xf>
    <xf numFmtId="0" fontId="34" fillId="0" borderId="28" xfId="0" quotePrefix="1" applyFont="1" applyBorder="1" applyAlignment="1" applyProtection="1">
      <alignment horizontal="center" vertical="center"/>
    </xf>
    <xf numFmtId="0" fontId="41" fillId="0" borderId="44" xfId="0" applyFont="1" applyBorder="1" applyAlignment="1">
      <alignment horizontal="center" vertical="center"/>
    </xf>
    <xf numFmtId="0" fontId="41" fillId="0" borderId="46" xfId="0" applyFont="1" applyBorder="1" applyAlignment="1">
      <alignment horizontal="center" vertical="center"/>
    </xf>
    <xf numFmtId="0" fontId="41" fillId="0" borderId="45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5" fillId="0" borderId="43" xfId="12" applyFont="1" applyBorder="1" applyAlignment="1">
      <alignment horizontal="center" vertical="center"/>
    </xf>
    <xf numFmtId="0" fontId="45" fillId="0" borderId="28" xfId="12" applyFont="1" applyBorder="1" applyAlignment="1">
      <alignment horizontal="center" vertical="center"/>
    </xf>
    <xf numFmtId="178" fontId="45" fillId="0" borderId="43" xfId="12" applyNumberFormat="1" applyFont="1" applyBorder="1" applyAlignment="1">
      <alignment horizontal="center" vertical="center"/>
    </xf>
    <xf numFmtId="178" fontId="45" fillId="0" borderId="28" xfId="12" applyNumberFormat="1" applyFont="1" applyBorder="1" applyAlignment="1">
      <alignment horizontal="center" vertical="center"/>
    </xf>
    <xf numFmtId="178" fontId="45" fillId="0" borderId="32" xfId="12" applyNumberFormat="1" applyFont="1" applyBorder="1" applyAlignment="1">
      <alignment horizontal="center" vertical="center"/>
    </xf>
    <xf numFmtId="178" fontId="45" fillId="0" borderId="1" xfId="12" applyNumberFormat="1" applyFont="1" applyBorder="1" applyAlignment="1">
      <alignment horizontal="center" vertical="center"/>
    </xf>
    <xf numFmtId="0" fontId="47" fillId="5" borderId="1" xfId="0" applyFont="1" applyFill="1" applyBorder="1" applyAlignment="1">
      <alignment horizontal="center" vertical="center"/>
    </xf>
    <xf numFmtId="178" fontId="47" fillId="5" borderId="43" xfId="0" applyNumberFormat="1" applyFont="1" applyFill="1" applyBorder="1" applyAlignment="1">
      <alignment horizontal="center" vertical="center"/>
    </xf>
    <xf numFmtId="178" fontId="47" fillId="5" borderId="28" xfId="0" applyNumberFormat="1" applyFont="1" applyFill="1" applyBorder="1" applyAlignment="1">
      <alignment horizontal="center" vertical="center"/>
    </xf>
    <xf numFmtId="178" fontId="47" fillId="5" borderId="32" xfId="0" applyNumberFormat="1" applyFont="1" applyFill="1" applyBorder="1" applyAlignment="1">
      <alignment horizontal="center" vertical="center"/>
    </xf>
    <xf numFmtId="0" fontId="45" fillId="0" borderId="32" xfId="12" applyFont="1" applyBorder="1" applyAlignment="1">
      <alignment horizontal="center" vertical="center"/>
    </xf>
    <xf numFmtId="0" fontId="45" fillId="0" borderId="1" xfId="12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44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2">
    <cellStyle name="쉼표 [0]" xfId="1" builtinId="6"/>
    <cellStyle name="쉼표 [0] 2" xfId="13"/>
    <cellStyle name="쉼표 [0] 3" xfId="18"/>
    <cellStyle name="쉼표 [0] 4" xfId="2"/>
    <cellStyle name="통화 [0]" xfId="21" builtinId="7"/>
    <cellStyle name="통화 [0] 2" xfId="14"/>
    <cellStyle name="표준" xfId="0" builtinId="0"/>
    <cellStyle name="표준 10" xfId="3"/>
    <cellStyle name="표준 11" xfId="4"/>
    <cellStyle name="표준 12" xfId="5"/>
    <cellStyle name="표준 13" xfId="6"/>
    <cellStyle name="표준 15" xfId="7"/>
    <cellStyle name="표준 2" xfId="8"/>
    <cellStyle name="표준 2 2" xfId="15"/>
    <cellStyle name="표준 2 3" xfId="19"/>
    <cellStyle name="표준 3" xfId="16"/>
    <cellStyle name="표준 34" xfId="9"/>
    <cellStyle name="표준 4" xfId="10"/>
    <cellStyle name="표준 4 2" xfId="12"/>
    <cellStyle name="표준 4 3" xfId="20"/>
    <cellStyle name="표준 5" xfId="11"/>
    <cellStyle name="표준 6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2</xdr:row>
      <xdr:rowOff>19050</xdr:rowOff>
    </xdr:from>
    <xdr:to>
      <xdr:col>4</xdr:col>
      <xdr:colOff>904875</xdr:colOff>
      <xdr:row>2</xdr:row>
      <xdr:rowOff>19050</xdr:rowOff>
    </xdr:to>
    <xdr:sp macro="" textlink="">
      <xdr:nvSpPr>
        <xdr:cNvPr id="8916" name="Line 14"/>
        <xdr:cNvSpPr>
          <a:spLocks noChangeShapeType="1"/>
        </xdr:cNvSpPr>
      </xdr:nvSpPr>
      <xdr:spPr bwMode="auto">
        <a:xfrm>
          <a:off x="3600450" y="676275"/>
          <a:ext cx="2876550" cy="0"/>
        </a:xfrm>
        <a:prstGeom prst="line">
          <a:avLst/>
        </a:prstGeom>
        <a:noFill/>
        <a:ln w="57150" cmpd="thinThick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85725</xdr:rowOff>
    </xdr:from>
    <xdr:to>
      <xdr:col>7</xdr:col>
      <xdr:colOff>0</xdr:colOff>
      <xdr:row>7</xdr:row>
      <xdr:rowOff>390525</xdr:rowOff>
    </xdr:to>
    <xdr:sp macro="" textlink="">
      <xdr:nvSpPr>
        <xdr:cNvPr id="8917" name="Rectangle 15"/>
        <xdr:cNvSpPr>
          <a:spLocks noChangeArrowheads="1"/>
        </xdr:cNvSpPr>
      </xdr:nvSpPr>
      <xdr:spPr bwMode="auto">
        <a:xfrm>
          <a:off x="3552825" y="2428875"/>
          <a:ext cx="5048250" cy="304800"/>
        </a:xfrm>
        <a:prstGeom prst="rect">
          <a:avLst/>
        </a:prstGeom>
        <a:solidFill>
          <a:srgbClr val="FAC090"/>
        </a:solidFill>
        <a:ln w="9525">
          <a:solidFill>
            <a:srgbClr val="00FFFF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53685;&#50689;&#52992;&#51060;&#48660;&#52852;&#51648;&#51452;(1,2,3)&#46020;&#51109;&#44277;&#4932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51473;&#44036;&#51648;&#51452;&#46020;&#51109;&#44277;&#49324;(2013&#45380;&#46020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"/>
      <sheetName val="내역서"/>
      <sheetName val="일위대가표"/>
      <sheetName val="단가대비표"/>
      <sheetName val="수량산출서"/>
      <sheetName val="Sheet3"/>
    </sheetNames>
    <sheetDataSet>
      <sheetData sheetId="0"/>
      <sheetData sheetId="1">
        <row r="21">
          <cell r="F21">
            <v>12202973</v>
          </cell>
          <cell r="H21">
            <v>22180876</v>
          </cell>
        </row>
      </sheetData>
      <sheetData sheetId="2">
        <row r="13">
          <cell r="G13">
            <v>3999.5119999999997</v>
          </cell>
          <cell r="I13">
            <v>732.76800000000003</v>
          </cell>
          <cell r="K13">
            <v>238.5</v>
          </cell>
        </row>
        <row r="22">
          <cell r="G22">
            <v>3999.5119999999997</v>
          </cell>
          <cell r="I22">
            <v>879.32159999999999</v>
          </cell>
          <cell r="K22">
            <v>238.5</v>
          </cell>
        </row>
        <row r="31">
          <cell r="G31">
            <v>3999.5119999999997</v>
          </cell>
          <cell r="I31">
            <v>1025.8751999999999</v>
          </cell>
          <cell r="K31">
            <v>238.5</v>
          </cell>
        </row>
        <row r="40">
          <cell r="G40">
            <v>3999.5119999999997</v>
          </cell>
          <cell r="I40">
            <v>1245.7056</v>
          </cell>
          <cell r="K40">
            <v>238.5</v>
          </cell>
        </row>
        <row r="43">
          <cell r="I43">
            <v>21649</v>
          </cell>
        </row>
        <row r="46">
          <cell r="I46">
            <v>25978.799999999999</v>
          </cell>
        </row>
        <row r="49">
          <cell r="I49">
            <v>30308.600000000002</v>
          </cell>
        </row>
        <row r="52">
          <cell r="I52">
            <v>36803.300000000003</v>
          </cell>
        </row>
        <row r="60">
          <cell r="G60">
            <v>3315.7439999999997</v>
          </cell>
          <cell r="I60">
            <v>732.76800000000003</v>
          </cell>
          <cell r="K60">
            <v>238.5</v>
          </cell>
        </row>
        <row r="68">
          <cell r="G68">
            <v>3315.7439999999997</v>
          </cell>
          <cell r="I68">
            <v>879.32159999999999</v>
          </cell>
          <cell r="K68">
            <v>238.5</v>
          </cell>
        </row>
        <row r="76">
          <cell r="G76">
            <v>3315.7439999999997</v>
          </cell>
          <cell r="I76">
            <v>1025.8751999999999</v>
          </cell>
          <cell r="K76">
            <v>238.5</v>
          </cell>
        </row>
        <row r="84">
          <cell r="G84">
            <v>3315.7439999999997</v>
          </cell>
          <cell r="I84">
            <v>1245.7056</v>
          </cell>
          <cell r="K84">
            <v>238.5</v>
          </cell>
        </row>
      </sheetData>
      <sheetData sheetId="3">
        <row r="5">
          <cell r="J5">
            <v>10062.5</v>
          </cell>
        </row>
        <row r="6">
          <cell r="J6">
            <v>3105.5</v>
          </cell>
        </row>
        <row r="7">
          <cell r="J7">
            <v>7500</v>
          </cell>
        </row>
        <row r="8">
          <cell r="J8">
            <v>3072</v>
          </cell>
        </row>
        <row r="9">
          <cell r="J9">
            <v>220</v>
          </cell>
        </row>
        <row r="10">
          <cell r="K10">
            <v>122128</v>
          </cell>
        </row>
        <row r="11">
          <cell r="K11">
            <v>108245</v>
          </cell>
        </row>
        <row r="14">
          <cell r="L14">
            <v>1587</v>
          </cell>
          <cell r="M14">
            <v>1587</v>
          </cell>
        </row>
      </sheetData>
      <sheetData sheetId="4">
        <row r="3">
          <cell r="A3" t="str">
            <v>통영케이블카 지주(1,3,4) 도장공사</v>
          </cell>
        </row>
        <row r="504">
          <cell r="J504">
            <v>226</v>
          </cell>
        </row>
        <row r="505">
          <cell r="J505">
            <v>677</v>
          </cell>
        </row>
        <row r="506">
          <cell r="J506">
            <v>831</v>
          </cell>
        </row>
        <row r="507">
          <cell r="J507">
            <v>423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"/>
      <sheetName val="내역서"/>
      <sheetName val="일위대가표"/>
      <sheetName val="단가대비표"/>
      <sheetName val="수량산출서"/>
      <sheetName val="일위대가적용품"/>
      <sheetName val="소견서"/>
    </sheetNames>
    <sheetDataSet>
      <sheetData sheetId="0" refreshError="1"/>
      <sheetData sheetId="1" refreshError="1"/>
      <sheetData sheetId="2" refreshError="1">
        <row r="51">
          <cell r="G51">
            <v>25.5</v>
          </cell>
        </row>
        <row r="52">
          <cell r="G52" t="str">
            <v xml:space="preserve"> </v>
          </cell>
        </row>
        <row r="54">
          <cell r="G54">
            <v>5680.5107199999993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3"/>
  <sheetViews>
    <sheetView tabSelected="1" view="pageBreakPreview" workbookViewId="0">
      <selection activeCell="A6" sqref="A6:L6"/>
    </sheetView>
  </sheetViews>
  <sheetFormatPr defaultRowHeight="13.5"/>
  <cols>
    <col min="1" max="1" width="6.77734375" customWidth="1"/>
    <col min="2" max="2" width="9.44140625" customWidth="1"/>
    <col min="3" max="3" width="6.77734375" customWidth="1"/>
    <col min="4" max="4" width="9.44140625" customWidth="1"/>
    <col min="5" max="5" width="6.77734375" customWidth="1"/>
    <col min="6" max="6" width="9.44140625" customWidth="1"/>
    <col min="7" max="7" width="6.77734375" customWidth="1"/>
    <col min="8" max="8" width="9.44140625" customWidth="1"/>
    <col min="9" max="9" width="6.77734375" customWidth="1"/>
    <col min="10" max="10" width="9.44140625" customWidth="1"/>
    <col min="11" max="11" width="12.33203125" customWidth="1"/>
    <col min="12" max="12" width="18.21875" customWidth="1"/>
  </cols>
  <sheetData>
    <row r="1" spans="1:12" ht="39" customHeight="1">
      <c r="A1" s="67" t="s">
        <v>24</v>
      </c>
      <c r="B1" s="49"/>
      <c r="C1" s="68" t="s">
        <v>36</v>
      </c>
      <c r="D1" s="50"/>
      <c r="E1" s="52" t="s">
        <v>37</v>
      </c>
      <c r="F1" s="50"/>
      <c r="G1" s="52" t="s">
        <v>38</v>
      </c>
      <c r="H1" s="49"/>
      <c r="I1" s="69" t="s">
        <v>23</v>
      </c>
      <c r="J1" s="48"/>
      <c r="K1" s="48" t="s">
        <v>39</v>
      </c>
      <c r="L1" s="67" t="s">
        <v>40</v>
      </c>
    </row>
    <row r="2" spans="1:12" ht="25.5" customHeight="1">
      <c r="A2" s="12"/>
      <c r="B2" s="1"/>
      <c r="C2" s="2"/>
      <c r="D2" s="2"/>
      <c r="E2" s="2"/>
      <c r="F2" s="2"/>
      <c r="G2" s="2"/>
      <c r="H2" s="1"/>
      <c r="I2" s="1"/>
      <c r="J2" s="1"/>
      <c r="K2" s="1"/>
      <c r="L2" s="13"/>
    </row>
    <row r="3" spans="1:12" ht="25.5">
      <c r="A3" s="12"/>
      <c r="B3" s="1"/>
      <c r="C3" s="2"/>
      <c r="D3" s="2"/>
      <c r="E3" s="2"/>
      <c r="F3" s="2"/>
      <c r="G3" s="2"/>
      <c r="H3" s="1"/>
      <c r="I3" s="1"/>
      <c r="J3" s="1"/>
      <c r="K3" s="1"/>
      <c r="L3" s="13"/>
    </row>
    <row r="4" spans="1:12" ht="38.25">
      <c r="A4" s="181" t="s">
        <v>41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3"/>
    </row>
    <row r="5" spans="1:12" ht="12.75" customHeight="1">
      <c r="A5" s="12"/>
      <c r="B5" s="1"/>
      <c r="C5" s="2"/>
      <c r="D5" s="2"/>
      <c r="E5" s="2"/>
      <c r="F5" s="2"/>
      <c r="G5" s="2"/>
      <c r="H5" s="1"/>
      <c r="I5" s="1"/>
      <c r="J5" s="1"/>
      <c r="K5" s="1"/>
      <c r="L5" s="13"/>
    </row>
    <row r="6" spans="1:12" ht="35.1" customHeight="1">
      <c r="A6" s="184" t="s">
        <v>1048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6"/>
    </row>
    <row r="7" spans="1:12" ht="23.1" customHeight="1">
      <c r="A7" s="12"/>
      <c r="B7" s="1"/>
      <c r="C7" s="2"/>
      <c r="D7" s="2"/>
      <c r="E7" s="2"/>
      <c r="F7" s="2"/>
      <c r="G7" s="2"/>
      <c r="H7" s="1"/>
      <c r="I7" s="1"/>
      <c r="J7" s="1"/>
      <c r="K7" s="1"/>
      <c r="L7" s="13"/>
    </row>
    <row r="8" spans="1:12" ht="25.5">
      <c r="A8" s="12"/>
      <c r="B8" s="1"/>
      <c r="C8" s="2"/>
      <c r="D8" s="2"/>
      <c r="E8" s="2"/>
      <c r="F8" s="2"/>
      <c r="G8" s="2"/>
      <c r="H8" s="1"/>
      <c r="I8" s="1"/>
      <c r="J8" s="1"/>
      <c r="K8" s="1"/>
      <c r="L8" s="13"/>
    </row>
    <row r="9" spans="1:12" ht="25.5">
      <c r="A9" s="12"/>
      <c r="B9" s="1"/>
      <c r="C9" s="2"/>
      <c r="D9" s="2"/>
      <c r="E9" s="2"/>
      <c r="F9" s="2"/>
      <c r="G9" s="2"/>
      <c r="H9" s="1"/>
      <c r="I9" s="1"/>
      <c r="J9" s="1"/>
      <c r="K9" s="1"/>
      <c r="L9" s="13"/>
    </row>
    <row r="10" spans="1:12" ht="25.5">
      <c r="A10" s="187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89"/>
    </row>
    <row r="11" spans="1:12" ht="25.5">
      <c r="A11" s="45"/>
      <c r="B11" s="46"/>
      <c r="C11" s="175" t="s">
        <v>47</v>
      </c>
      <c r="D11" s="175"/>
      <c r="E11" s="175"/>
      <c r="F11" s="175" t="s">
        <v>48</v>
      </c>
      <c r="G11" s="175"/>
      <c r="H11" s="175"/>
      <c r="I11" s="175"/>
      <c r="J11" s="175"/>
      <c r="K11" s="175"/>
      <c r="L11" s="47"/>
    </row>
    <row r="12" spans="1:12" ht="2.25" customHeight="1">
      <c r="A12" s="12"/>
      <c r="B12" s="1"/>
      <c r="C12" s="175"/>
      <c r="D12" s="175"/>
      <c r="E12" s="175"/>
      <c r="F12" s="63"/>
      <c r="G12" s="64"/>
      <c r="H12" s="64"/>
      <c r="I12" s="64"/>
      <c r="J12" s="64"/>
      <c r="K12" s="65"/>
      <c r="L12" s="13"/>
    </row>
    <row r="13" spans="1:12" ht="24" customHeight="1">
      <c r="A13" s="12"/>
      <c r="B13" s="1"/>
      <c r="C13" s="175" t="s">
        <v>42</v>
      </c>
      <c r="D13" s="175"/>
      <c r="E13" s="175"/>
      <c r="F13" s="175" t="s">
        <v>50</v>
      </c>
      <c r="G13" s="175"/>
      <c r="H13" s="173" t="s">
        <v>53</v>
      </c>
      <c r="I13" s="173"/>
      <c r="J13" s="173"/>
      <c r="K13" s="174"/>
      <c r="L13" s="13"/>
    </row>
    <row r="14" spans="1:12" ht="24" customHeight="1">
      <c r="A14" s="60"/>
      <c r="B14" s="61"/>
      <c r="C14" s="176" t="s">
        <v>43</v>
      </c>
      <c r="D14" s="175" t="s">
        <v>44</v>
      </c>
      <c r="E14" s="175"/>
      <c r="F14" s="180" t="s">
        <v>51</v>
      </c>
      <c r="G14" s="180"/>
      <c r="H14" s="177" t="s">
        <v>54</v>
      </c>
      <c r="I14" s="178"/>
      <c r="J14" s="178"/>
      <c r="K14" s="179"/>
      <c r="L14" s="62"/>
    </row>
    <row r="15" spans="1:12" ht="24" customHeight="1">
      <c r="A15" s="53"/>
      <c r="B15" s="54"/>
      <c r="C15" s="175"/>
      <c r="D15" s="175" t="s">
        <v>45</v>
      </c>
      <c r="E15" s="175"/>
      <c r="F15" s="175" t="s">
        <v>52</v>
      </c>
      <c r="G15" s="175"/>
      <c r="H15" s="173" t="s">
        <v>55</v>
      </c>
      <c r="I15" s="173"/>
      <c r="J15" s="173"/>
      <c r="K15" s="174"/>
      <c r="L15" s="55"/>
    </row>
    <row r="16" spans="1:12" ht="24" customHeight="1">
      <c r="A16" s="45"/>
      <c r="B16" s="46"/>
      <c r="C16" s="175"/>
      <c r="D16" s="175" t="s">
        <v>46</v>
      </c>
      <c r="E16" s="175"/>
      <c r="F16" s="175" t="s">
        <v>50</v>
      </c>
      <c r="G16" s="175"/>
      <c r="H16" s="173" t="s">
        <v>53</v>
      </c>
      <c r="I16" s="173"/>
      <c r="J16" s="173"/>
      <c r="K16" s="174"/>
      <c r="L16" s="47"/>
    </row>
    <row r="17" spans="1:12" ht="24" customHeight="1">
      <c r="A17" s="53"/>
      <c r="B17" s="54"/>
      <c r="C17" s="66"/>
      <c r="D17" s="66"/>
      <c r="E17" s="66"/>
      <c r="F17" s="66"/>
      <c r="G17" s="66"/>
      <c r="H17" s="66"/>
      <c r="I17" s="66"/>
      <c r="J17" s="66"/>
      <c r="K17" s="66"/>
      <c r="L17" s="55"/>
    </row>
    <row r="18" spans="1:12" ht="24" customHeight="1">
      <c r="A18" s="53"/>
      <c r="B18" s="54"/>
      <c r="C18" s="66"/>
      <c r="D18" s="66"/>
      <c r="E18" s="66"/>
      <c r="F18" s="66"/>
      <c r="G18" s="66"/>
      <c r="H18" s="66"/>
      <c r="I18" s="66"/>
      <c r="J18" s="66"/>
      <c r="K18" s="66"/>
      <c r="L18" s="55"/>
    </row>
    <row r="19" spans="1:12" ht="20.25" customHeight="1">
      <c r="A19" s="14"/>
      <c r="B19" s="15"/>
      <c r="C19" s="51"/>
      <c r="D19" s="51"/>
      <c r="E19" s="15"/>
      <c r="F19" s="51"/>
      <c r="G19" s="51"/>
      <c r="H19" s="15"/>
      <c r="I19" s="15"/>
      <c r="J19" s="15"/>
      <c r="K19" s="15"/>
      <c r="L19" s="16"/>
    </row>
    <row r="20" spans="1:12" s="3" customFormat="1" ht="20.25" customHeight="1"/>
    <row r="21" spans="1:12" s="3" customFormat="1"/>
    <row r="22" spans="1:12" s="3" customFormat="1"/>
    <row r="23" spans="1:12" s="3" customFormat="1"/>
    <row r="24" spans="1:12" s="3" customFormat="1"/>
    <row r="25" spans="1:12" s="3" customFormat="1"/>
    <row r="26" spans="1:12" s="3" customFormat="1"/>
    <row r="27" spans="1:12" s="3" customFormat="1"/>
    <row r="28" spans="1:12" s="3" customFormat="1"/>
    <row r="29" spans="1:12" s="3" customFormat="1"/>
    <row r="30" spans="1:12" s="3" customFormat="1"/>
    <row r="31" spans="1:12" s="3" customFormat="1"/>
    <row r="32" spans="1:12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  <row r="69" s="3" customFormat="1"/>
    <row r="70" s="3" customFormat="1"/>
    <row r="71" s="3" customFormat="1"/>
    <row r="72" s="3" customFormat="1"/>
    <row r="73" s="3" customFormat="1"/>
    <row r="74" s="3" customFormat="1"/>
    <row r="75" s="3" customFormat="1"/>
    <row r="76" s="3" customFormat="1"/>
    <row r="77" s="3" customFormat="1"/>
    <row r="78" s="3" customFormat="1"/>
    <row r="79" s="3" customFormat="1"/>
    <row r="80" s="3" customFormat="1"/>
    <row r="81" s="3" customFormat="1"/>
    <row r="82" s="3" customFormat="1"/>
    <row r="83" s="3" customFormat="1"/>
    <row r="84" s="3" customFormat="1"/>
    <row r="85" s="3" customFormat="1"/>
    <row r="86" s="3" customFormat="1"/>
    <row r="87" s="3" customFormat="1"/>
    <row r="88" s="3" customFormat="1"/>
    <row r="89" s="3" customFormat="1"/>
    <row r="90" s="3" customFormat="1"/>
    <row r="91" s="3" customFormat="1"/>
    <row r="92" s="3" customFormat="1"/>
    <row r="93" s="3" customFormat="1"/>
    <row r="94" s="3" customFormat="1"/>
    <row r="95" s="3" customFormat="1"/>
    <row r="96" s="3" customFormat="1"/>
    <row r="97" s="3" customFormat="1"/>
    <row r="98" s="3" customFormat="1"/>
    <row r="99" s="3" customFormat="1"/>
    <row r="100" s="3" customFormat="1"/>
    <row r="101" s="3" customFormat="1"/>
    <row r="102" s="3" customFormat="1"/>
    <row r="103" s="3" customFormat="1"/>
    <row r="104" s="3" customFormat="1"/>
    <row r="105" s="3" customFormat="1"/>
    <row r="106" s="3" customFormat="1"/>
    <row r="107" s="3" customFormat="1"/>
    <row r="108" s="3" customFormat="1"/>
    <row r="109" s="3" customFormat="1"/>
    <row r="110" s="3" customFormat="1"/>
    <row r="111" s="3" customFormat="1"/>
    <row r="112" s="3" customFormat="1"/>
    <row r="113" s="3" customFormat="1"/>
    <row r="114" s="3" customFormat="1"/>
    <row r="115" s="3" customFormat="1"/>
    <row r="116" s="3" customFormat="1"/>
    <row r="117" s="3" customFormat="1"/>
    <row r="118" s="3" customFormat="1"/>
    <row r="119" s="3" customFormat="1"/>
    <row r="120" s="3" customFormat="1"/>
    <row r="121" s="3" customFormat="1"/>
    <row r="122" s="3" customFormat="1"/>
    <row r="123" s="3" customFormat="1"/>
    <row r="124" s="3" customFormat="1"/>
    <row r="125" s="3" customFormat="1"/>
    <row r="126" s="3" customFormat="1"/>
    <row r="127" s="3" customFormat="1"/>
    <row r="128" s="3" customFormat="1"/>
    <row r="129" s="3" customFormat="1"/>
    <row r="130" s="3" customFormat="1"/>
    <row r="131" s="3" customFormat="1"/>
    <row r="132" s="3" customFormat="1"/>
    <row r="133" s="3" customFormat="1"/>
    <row r="134" s="3" customFormat="1"/>
    <row r="135" s="3" customFormat="1"/>
    <row r="136" s="3" customFormat="1"/>
    <row r="137" s="3" customFormat="1"/>
    <row r="138" s="3" customFormat="1"/>
    <row r="139" s="3" customFormat="1"/>
    <row r="140" s="3" customFormat="1"/>
    <row r="141" s="3" customFormat="1"/>
    <row r="142" s="3" customFormat="1"/>
    <row r="143" s="3" customFormat="1"/>
    <row r="144" s="3" customFormat="1"/>
    <row r="145" s="3" customFormat="1"/>
    <row r="146" s="3" customFormat="1"/>
    <row r="147" s="3" customFormat="1"/>
    <row r="148" s="3" customFormat="1"/>
    <row r="149" s="3" customFormat="1"/>
    <row r="150" s="3" customFormat="1"/>
    <row r="151" s="3" customFormat="1"/>
    <row r="152" s="3" customFormat="1"/>
    <row r="153" s="3" customFormat="1"/>
    <row r="154" s="3" customFormat="1"/>
    <row r="155" s="3" customFormat="1"/>
    <row r="156" s="3" customFormat="1"/>
    <row r="157" s="3" customFormat="1"/>
    <row r="158" s="3" customFormat="1"/>
    <row r="159" s="3" customFormat="1"/>
    <row r="160" s="3" customFormat="1"/>
    <row r="161" s="3" customFormat="1"/>
    <row r="162" s="3" customFormat="1"/>
    <row r="163" s="3" customFormat="1"/>
    <row r="164" s="3" customFormat="1"/>
    <row r="165" s="3" customFormat="1"/>
    <row r="166" s="3" customFormat="1"/>
    <row r="167" s="3" customFormat="1"/>
    <row r="168" s="3" customFormat="1"/>
    <row r="169" s="3" customFormat="1"/>
    <row r="170" s="3" customFormat="1"/>
    <row r="171" s="3" customFormat="1"/>
    <row r="172" s="3" customFormat="1"/>
    <row r="173" s="3" customFormat="1"/>
    <row r="174" s="3" customFormat="1"/>
    <row r="175" s="3" customFormat="1"/>
    <row r="176" s="3" customFormat="1"/>
    <row r="177" s="3" customFormat="1"/>
    <row r="178" s="3" customFormat="1"/>
    <row r="179" s="3" customFormat="1"/>
    <row r="180" s="3" customFormat="1"/>
    <row r="181" s="3" customFormat="1"/>
    <row r="182" s="3" customFormat="1"/>
    <row r="183" s="3" customFormat="1"/>
    <row r="184" s="3" customFormat="1"/>
    <row r="185" s="3" customFormat="1"/>
    <row r="186" s="3" customFormat="1"/>
    <row r="187" s="3" customFormat="1"/>
    <row r="188" s="3" customFormat="1"/>
    <row r="189" s="3" customFormat="1"/>
    <row r="190" s="3" customFormat="1"/>
    <row r="191" s="3" customFormat="1"/>
    <row r="192" s="3" customFormat="1"/>
    <row r="193" s="3" customFormat="1"/>
    <row r="194" s="3" customFormat="1"/>
    <row r="195" s="3" customFormat="1"/>
    <row r="196" s="3" customFormat="1"/>
    <row r="197" s="3" customFormat="1"/>
    <row r="198" s="3" customFormat="1"/>
    <row r="199" s="3" customFormat="1"/>
    <row r="200" s="3" customFormat="1"/>
    <row r="201" s="3" customFormat="1"/>
    <row r="202" s="3" customFormat="1"/>
    <row r="203" s="3" customFormat="1"/>
    <row r="204" s="3" customFormat="1"/>
    <row r="205" s="3" customFormat="1"/>
    <row r="206" s="3" customFormat="1"/>
    <row r="207" s="3" customFormat="1"/>
    <row r="208" s="3" customFormat="1"/>
    <row r="209" s="3" customFormat="1"/>
    <row r="210" s="3" customFormat="1"/>
    <row r="211" s="3" customFormat="1"/>
    <row r="212" s="3" customFormat="1"/>
    <row r="213" s="3" customFormat="1"/>
    <row r="214" s="3" customFormat="1"/>
    <row r="215" s="3" customFormat="1"/>
    <row r="216" s="3" customFormat="1"/>
    <row r="217" s="3" customFormat="1"/>
    <row r="218" s="3" customFormat="1"/>
    <row r="219" s="3" customFormat="1"/>
    <row r="220" s="3" customFormat="1"/>
    <row r="221" s="3" customFormat="1"/>
    <row r="222" s="3" customFormat="1"/>
    <row r="223" s="3" customFormat="1"/>
    <row r="224" s="3" customFormat="1"/>
    <row r="225" s="3" customFormat="1"/>
    <row r="226" s="3" customFormat="1"/>
    <row r="227" s="3" customFormat="1"/>
    <row r="228" s="3" customFormat="1"/>
    <row r="229" s="3" customFormat="1"/>
    <row r="230" s="3" customFormat="1"/>
    <row r="231" s="3" customFormat="1"/>
    <row r="232" s="3" customFormat="1"/>
    <row r="233" s="3" customFormat="1"/>
    <row r="234" s="3" customFormat="1"/>
    <row r="235" s="3" customFormat="1"/>
    <row r="236" s="3" customFormat="1"/>
    <row r="237" s="3" customFormat="1"/>
    <row r="238" s="3" customFormat="1"/>
    <row r="239" s="3" customFormat="1"/>
    <row r="240" s="3" customFormat="1"/>
    <row r="241" s="3" customFormat="1"/>
    <row r="242" s="3" customFormat="1"/>
    <row r="243" s="3" customFormat="1"/>
    <row r="244" s="3" customFormat="1"/>
    <row r="245" s="3" customFormat="1"/>
    <row r="246" s="3" customFormat="1"/>
    <row r="247" s="3" customFormat="1"/>
    <row r="248" s="3" customFormat="1"/>
    <row r="249" s="3" customFormat="1"/>
    <row r="250" s="3" customFormat="1"/>
    <row r="251" s="3" customFormat="1"/>
    <row r="252" s="3" customFormat="1"/>
    <row r="253" s="3" customFormat="1"/>
    <row r="254" s="3" customFormat="1"/>
    <row r="255" s="3" customFormat="1"/>
    <row r="256" s="3" customFormat="1"/>
    <row r="257" s="3" customFormat="1"/>
    <row r="258" s="3" customFormat="1"/>
    <row r="259" s="3" customFormat="1"/>
    <row r="260" s="3" customFormat="1"/>
    <row r="261" s="3" customFormat="1"/>
    <row r="262" s="3" customFormat="1"/>
    <row r="263" s="3" customFormat="1"/>
    <row r="264" s="3" customFormat="1"/>
    <row r="265" s="3" customFormat="1"/>
    <row r="266" s="3" customFormat="1"/>
    <row r="267" s="3" customFormat="1"/>
    <row r="268" s="3" customFormat="1"/>
    <row r="269" s="3" customFormat="1"/>
    <row r="270" s="3" customFormat="1"/>
    <row r="271" s="3" customFormat="1"/>
    <row r="272" s="3" customFormat="1"/>
    <row r="273" s="3" customFormat="1"/>
    <row r="274" s="3" customFormat="1"/>
    <row r="275" s="3" customFormat="1"/>
    <row r="276" s="3" customFormat="1"/>
    <row r="277" s="3" customFormat="1"/>
    <row r="278" s="3" customFormat="1"/>
    <row r="279" s="3" customFormat="1"/>
    <row r="280" s="3" customFormat="1"/>
    <row r="281" s="3" customFormat="1"/>
    <row r="282" s="3" customFormat="1"/>
    <row r="283" s="3" customFormat="1"/>
    <row r="284" s="3" customFormat="1"/>
    <row r="285" s="3" customFormat="1"/>
    <row r="286" s="3" customFormat="1"/>
    <row r="287" s="3" customFormat="1"/>
    <row r="288" s="3" customFormat="1"/>
    <row r="289" s="3" customFormat="1"/>
    <row r="290" s="3" customFormat="1"/>
    <row r="291" s="3" customFormat="1"/>
    <row r="292" s="3" customFormat="1"/>
    <row r="293" s="3" customFormat="1"/>
    <row r="294" s="3" customFormat="1"/>
    <row r="295" s="3" customFormat="1"/>
    <row r="296" s="3" customFormat="1"/>
    <row r="297" s="3" customFormat="1"/>
    <row r="298" s="3" customFormat="1"/>
    <row r="299" s="3" customFormat="1"/>
    <row r="300" s="3" customFormat="1"/>
    <row r="301" s="3" customFormat="1"/>
    <row r="302" s="3" customFormat="1"/>
    <row r="303" s="3" customFormat="1"/>
  </sheetData>
  <mergeCells count="19">
    <mergeCell ref="F11:K11"/>
    <mergeCell ref="A4:L4"/>
    <mergeCell ref="A6:L6"/>
    <mergeCell ref="A10:L10"/>
    <mergeCell ref="C11:E11"/>
    <mergeCell ref="H13:K13"/>
    <mergeCell ref="F13:G13"/>
    <mergeCell ref="C12:E12"/>
    <mergeCell ref="C13:E13"/>
    <mergeCell ref="C14:C16"/>
    <mergeCell ref="D14:E14"/>
    <mergeCell ref="D15:E15"/>
    <mergeCell ref="D16:E16"/>
    <mergeCell ref="H14:K14"/>
    <mergeCell ref="H15:K15"/>
    <mergeCell ref="H16:K16"/>
    <mergeCell ref="F14:G14"/>
    <mergeCell ref="F15:G15"/>
    <mergeCell ref="F16:G16"/>
  </mergeCells>
  <phoneticPr fontId="3" type="noConversion"/>
  <pageMargins left="0.74803149606299213" right="0.74803149606299213" top="0.78740157480314965" bottom="0.76" header="0.51181102362204722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8"/>
  <sheetViews>
    <sheetView view="pageBreakPreview" workbookViewId="0">
      <selection activeCell="E8" sqref="E8:L8"/>
    </sheetView>
  </sheetViews>
  <sheetFormatPr defaultColWidth="8.109375" defaultRowHeight="25.5"/>
  <cols>
    <col min="1" max="3" width="8.33203125" style="34" customWidth="1"/>
    <col min="4" max="9" width="10.77734375" style="34" customWidth="1"/>
    <col min="10" max="11" width="8.33203125" style="34" customWidth="1"/>
    <col min="12" max="12" width="8.21875" style="34" customWidth="1"/>
    <col min="13" max="16384" width="8.109375" style="34"/>
  </cols>
  <sheetData>
    <row r="1" spans="1:12">
      <c r="A1" s="39"/>
      <c r="B1" s="40"/>
      <c r="C1" s="40"/>
      <c r="D1" s="40"/>
      <c r="E1" s="40"/>
      <c r="F1" s="40"/>
      <c r="G1" s="40"/>
      <c r="H1" s="40"/>
      <c r="I1" s="40"/>
      <c r="J1" s="40"/>
      <c r="K1" s="40"/>
      <c r="L1" s="41"/>
    </row>
    <row r="2" spans="1:12" ht="50.1" customHeight="1">
      <c r="A2" s="190" t="s">
        <v>16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2"/>
    </row>
    <row r="3" spans="1:12" ht="50.1" customHeight="1">
      <c r="A3" s="42"/>
      <c r="B3" s="35"/>
      <c r="C3" s="35"/>
      <c r="D3" s="35"/>
      <c r="E3" s="35"/>
      <c r="F3" s="35"/>
      <c r="G3" s="35"/>
      <c r="H3" s="35"/>
      <c r="I3" s="35"/>
      <c r="J3" s="35"/>
      <c r="K3" s="35"/>
      <c r="L3" s="43"/>
    </row>
    <row r="4" spans="1:12" ht="48" customHeight="1">
      <c r="A4" s="42"/>
      <c r="B4" s="35"/>
      <c r="C4" s="35"/>
      <c r="D4" s="56" t="s">
        <v>27</v>
      </c>
      <c r="E4" s="193" t="s">
        <v>35</v>
      </c>
      <c r="F4" s="193"/>
      <c r="G4" s="193"/>
      <c r="H4" s="193"/>
      <c r="I4" s="193"/>
      <c r="J4" s="193"/>
      <c r="K4" s="193"/>
      <c r="L4" s="194"/>
    </row>
    <row r="5" spans="1:12" ht="48" customHeight="1">
      <c r="A5" s="42"/>
      <c r="B5" s="35"/>
      <c r="C5" s="35"/>
      <c r="D5" s="56" t="s">
        <v>28</v>
      </c>
      <c r="E5" s="193" t="s">
        <v>34</v>
      </c>
      <c r="F5" s="193"/>
      <c r="G5" s="193"/>
      <c r="H5" s="193"/>
      <c r="I5" s="193"/>
      <c r="J5" s="193"/>
      <c r="K5" s="193"/>
      <c r="L5" s="194"/>
    </row>
    <row r="6" spans="1:12" s="38" customFormat="1" ht="48" customHeight="1">
      <c r="A6" s="44"/>
      <c r="B6" s="37"/>
      <c r="C6" s="37"/>
      <c r="D6" s="56" t="s">
        <v>29</v>
      </c>
      <c r="E6" s="195" t="s">
        <v>33</v>
      </c>
      <c r="F6" s="195"/>
      <c r="G6" s="195"/>
      <c r="H6" s="195"/>
      <c r="I6" s="195"/>
      <c r="J6" s="195"/>
      <c r="K6" s="195"/>
      <c r="L6" s="196"/>
    </row>
    <row r="7" spans="1:12" s="38" customFormat="1" ht="48" customHeight="1">
      <c r="A7" s="44"/>
      <c r="B7" s="37"/>
      <c r="C7" s="37"/>
      <c r="D7" s="56" t="s">
        <v>30</v>
      </c>
      <c r="E7" s="195" t="s">
        <v>32</v>
      </c>
      <c r="F7" s="195"/>
      <c r="G7" s="195"/>
      <c r="H7" s="195"/>
      <c r="I7" s="195"/>
      <c r="J7" s="195"/>
      <c r="K7" s="195"/>
      <c r="L7" s="196"/>
    </row>
    <row r="8" spans="1:12" s="38" customFormat="1" ht="48" customHeight="1">
      <c r="A8" s="44"/>
      <c r="B8" s="37"/>
      <c r="C8" s="37"/>
      <c r="D8" s="56" t="s">
        <v>31</v>
      </c>
      <c r="E8" s="195" t="s">
        <v>1258</v>
      </c>
      <c r="F8" s="195"/>
      <c r="G8" s="195"/>
      <c r="H8" s="195"/>
      <c r="I8" s="195"/>
      <c r="J8" s="195"/>
      <c r="K8" s="195"/>
      <c r="L8" s="196"/>
    </row>
    <row r="9" spans="1:12" ht="30" customHeight="1" thickBot="1">
      <c r="A9" s="57"/>
      <c r="B9" s="58"/>
      <c r="C9" s="58"/>
      <c r="D9" s="58"/>
      <c r="E9" s="58"/>
      <c r="F9" s="58"/>
      <c r="G9" s="58"/>
      <c r="H9" s="58"/>
      <c r="I9" s="58"/>
      <c r="J9" s="58"/>
      <c r="K9" s="58"/>
      <c r="L9" s="59"/>
    </row>
    <row r="10" spans="1:12" ht="50.1" customHeight="1"/>
    <row r="11" spans="1:12" ht="50.1" customHeight="1"/>
    <row r="12" spans="1:12" ht="50.1" customHeight="1"/>
    <row r="13" spans="1:12" ht="30" customHeight="1"/>
    <row r="14" spans="1:12" ht="30" customHeight="1"/>
    <row r="15" spans="1:12" ht="30" customHeight="1"/>
    <row r="16" spans="1:12" ht="30" customHeight="1"/>
    <row r="17" ht="30" customHeight="1"/>
    <row r="18" ht="30" customHeight="1"/>
  </sheetData>
  <mergeCells count="6">
    <mergeCell ref="A2:L2"/>
    <mergeCell ref="E4:L4"/>
    <mergeCell ref="E5:L5"/>
    <mergeCell ref="E7:L7"/>
    <mergeCell ref="E8:L8"/>
    <mergeCell ref="E6:L6"/>
  </mergeCells>
  <phoneticPr fontId="3" type="noConversion"/>
  <pageMargins left="0.74803149606299213" right="0.55118110236220474" top="1.62" bottom="0.98425196850393704" header="0.51181102362204722" footer="0.51181102362204722"/>
  <pageSetup paperSize="9" scale="9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5"/>
  <sheetViews>
    <sheetView view="pageBreakPreview" workbookViewId="0">
      <selection sqref="A1:J25"/>
    </sheetView>
  </sheetViews>
  <sheetFormatPr defaultRowHeight="13.5"/>
  <cols>
    <col min="1" max="9" width="10.77734375" customWidth="1"/>
    <col min="10" max="10" width="15.77734375" customWidth="1"/>
  </cols>
  <sheetData>
    <row r="1" spans="1:10" ht="18" customHeight="1">
      <c r="A1" s="197" t="s">
        <v>25</v>
      </c>
      <c r="B1" s="197"/>
      <c r="C1" s="197"/>
      <c r="D1" s="197"/>
      <c r="E1" s="197"/>
      <c r="F1" s="197"/>
      <c r="G1" s="197"/>
      <c r="H1" s="197"/>
      <c r="I1" s="197"/>
      <c r="J1" s="197"/>
    </row>
    <row r="2" spans="1:10" ht="18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</row>
    <row r="3" spans="1:10" ht="18" customHeight="1">
      <c r="A3" s="197"/>
      <c r="B3" s="197"/>
      <c r="C3" s="197"/>
      <c r="D3" s="197"/>
      <c r="E3" s="197"/>
      <c r="F3" s="197"/>
      <c r="G3" s="197"/>
      <c r="H3" s="197"/>
      <c r="I3" s="197"/>
      <c r="J3" s="197"/>
    </row>
    <row r="4" spans="1:10" ht="18" customHeight="1">
      <c r="A4" s="197"/>
      <c r="B4" s="197"/>
      <c r="C4" s="197"/>
      <c r="D4" s="197"/>
      <c r="E4" s="197"/>
      <c r="F4" s="197"/>
      <c r="G4" s="197"/>
      <c r="H4" s="197"/>
      <c r="I4" s="197"/>
      <c r="J4" s="197"/>
    </row>
    <row r="5" spans="1:10" ht="18" customHeight="1">
      <c r="A5" s="197"/>
      <c r="B5" s="197"/>
      <c r="C5" s="197"/>
      <c r="D5" s="197"/>
      <c r="E5" s="197"/>
      <c r="F5" s="197"/>
      <c r="G5" s="197"/>
      <c r="H5" s="197"/>
      <c r="I5" s="197"/>
      <c r="J5" s="197"/>
    </row>
    <row r="6" spans="1:10" ht="18" customHeight="1">
      <c r="A6" s="197"/>
      <c r="B6" s="197"/>
      <c r="C6" s="197"/>
      <c r="D6" s="197"/>
      <c r="E6" s="197"/>
      <c r="F6" s="197"/>
      <c r="G6" s="197"/>
      <c r="H6" s="197"/>
      <c r="I6" s="197"/>
      <c r="J6" s="197"/>
    </row>
    <row r="7" spans="1:10" ht="18" customHeight="1">
      <c r="A7" s="197"/>
      <c r="B7" s="197"/>
      <c r="C7" s="197"/>
      <c r="D7" s="197"/>
      <c r="E7" s="197"/>
      <c r="F7" s="197"/>
      <c r="G7" s="197"/>
      <c r="H7" s="197"/>
      <c r="I7" s="197"/>
      <c r="J7" s="197"/>
    </row>
    <row r="8" spans="1:10" ht="18" customHeight="1">
      <c r="A8" s="197"/>
      <c r="B8" s="197"/>
      <c r="C8" s="197"/>
      <c r="D8" s="197"/>
      <c r="E8" s="197"/>
      <c r="F8" s="197"/>
      <c r="G8" s="197"/>
      <c r="H8" s="197"/>
      <c r="I8" s="197"/>
      <c r="J8" s="197"/>
    </row>
    <row r="9" spans="1:10" ht="18" customHeight="1">
      <c r="A9" s="197"/>
      <c r="B9" s="197"/>
      <c r="C9" s="197"/>
      <c r="D9" s="197"/>
      <c r="E9" s="197"/>
      <c r="F9" s="197"/>
      <c r="G9" s="197"/>
      <c r="H9" s="197"/>
      <c r="I9" s="197"/>
      <c r="J9" s="197"/>
    </row>
    <row r="10" spans="1:10" ht="18" customHeight="1">
      <c r="A10" s="197"/>
      <c r="B10" s="197"/>
      <c r="C10" s="197"/>
      <c r="D10" s="197"/>
      <c r="E10" s="197"/>
      <c r="F10" s="197"/>
      <c r="G10" s="197"/>
      <c r="H10" s="197"/>
      <c r="I10" s="197"/>
      <c r="J10" s="197"/>
    </row>
    <row r="11" spans="1:10" ht="18" customHeight="1">
      <c r="A11" s="197"/>
      <c r="B11" s="197"/>
      <c r="C11" s="197"/>
      <c r="D11" s="197"/>
      <c r="E11" s="197"/>
      <c r="F11" s="197"/>
      <c r="G11" s="197"/>
      <c r="H11" s="197"/>
      <c r="I11" s="197"/>
      <c r="J11" s="197"/>
    </row>
    <row r="12" spans="1:10" ht="18" customHeight="1">
      <c r="A12" s="197"/>
      <c r="B12" s="197"/>
      <c r="C12" s="197"/>
      <c r="D12" s="197"/>
      <c r="E12" s="197"/>
      <c r="F12" s="197"/>
      <c r="G12" s="197"/>
      <c r="H12" s="197"/>
      <c r="I12" s="197"/>
      <c r="J12" s="197"/>
    </row>
    <row r="13" spans="1:10" ht="18" customHeight="1">
      <c r="A13" s="197"/>
      <c r="B13" s="197"/>
      <c r="C13" s="197"/>
      <c r="D13" s="197"/>
      <c r="E13" s="197"/>
      <c r="F13" s="197"/>
      <c r="G13" s="197"/>
      <c r="H13" s="197"/>
      <c r="I13" s="197"/>
      <c r="J13" s="197"/>
    </row>
    <row r="14" spans="1:10" ht="18" customHeight="1">
      <c r="A14" s="197"/>
      <c r="B14" s="197"/>
      <c r="C14" s="197"/>
      <c r="D14" s="197"/>
      <c r="E14" s="197"/>
      <c r="F14" s="197"/>
      <c r="G14" s="197"/>
      <c r="H14" s="197"/>
      <c r="I14" s="197"/>
      <c r="J14" s="197"/>
    </row>
    <row r="15" spans="1:10" ht="18" customHeight="1">
      <c r="A15" s="197"/>
      <c r="B15" s="197"/>
      <c r="C15" s="197"/>
      <c r="D15" s="197"/>
      <c r="E15" s="197"/>
      <c r="F15" s="197"/>
      <c r="G15" s="197"/>
      <c r="H15" s="197"/>
      <c r="I15" s="197"/>
      <c r="J15" s="197"/>
    </row>
    <row r="16" spans="1:10" ht="18" customHeight="1">
      <c r="A16" s="197"/>
      <c r="B16" s="197"/>
      <c r="C16" s="197"/>
      <c r="D16" s="197"/>
      <c r="E16" s="197"/>
      <c r="F16" s="197"/>
      <c r="G16" s="197"/>
      <c r="H16" s="197"/>
      <c r="I16" s="197"/>
      <c r="J16" s="197"/>
    </row>
    <row r="17" spans="1:10" ht="18" customHeight="1">
      <c r="A17" s="197"/>
      <c r="B17" s="197"/>
      <c r="C17" s="197"/>
      <c r="D17" s="197"/>
      <c r="E17" s="197"/>
      <c r="F17" s="197"/>
      <c r="G17" s="197"/>
      <c r="H17" s="197"/>
      <c r="I17" s="197"/>
      <c r="J17" s="197"/>
    </row>
    <row r="18" spans="1:10" ht="18" customHeight="1">
      <c r="A18" s="197"/>
      <c r="B18" s="197"/>
      <c r="C18" s="197"/>
      <c r="D18" s="197"/>
      <c r="E18" s="197"/>
      <c r="F18" s="197"/>
      <c r="G18" s="197"/>
      <c r="H18" s="197"/>
      <c r="I18" s="197"/>
      <c r="J18" s="197"/>
    </row>
    <row r="19" spans="1:10" ht="18" customHeight="1">
      <c r="A19" s="197"/>
      <c r="B19" s="197"/>
      <c r="C19" s="197"/>
      <c r="D19" s="197"/>
      <c r="E19" s="197"/>
      <c r="F19" s="197"/>
      <c r="G19" s="197"/>
      <c r="H19" s="197"/>
      <c r="I19" s="197"/>
      <c r="J19" s="197"/>
    </row>
    <row r="20" spans="1:10" ht="18" customHeight="1">
      <c r="A20" s="197"/>
      <c r="B20" s="197"/>
      <c r="C20" s="197"/>
      <c r="D20" s="197"/>
      <c r="E20" s="197"/>
      <c r="F20" s="197"/>
      <c r="G20" s="197"/>
      <c r="H20" s="197"/>
      <c r="I20" s="197"/>
      <c r="J20" s="197"/>
    </row>
    <row r="21" spans="1:10" ht="18" customHeight="1">
      <c r="A21" s="197"/>
      <c r="B21" s="197"/>
      <c r="C21" s="197"/>
      <c r="D21" s="197"/>
      <c r="E21" s="197"/>
      <c r="F21" s="197"/>
      <c r="G21" s="197"/>
      <c r="H21" s="197"/>
      <c r="I21" s="197"/>
      <c r="J21" s="197"/>
    </row>
    <row r="22" spans="1:10" ht="18" customHeight="1">
      <c r="A22" s="197"/>
      <c r="B22" s="197"/>
      <c r="C22" s="197"/>
      <c r="D22" s="197"/>
      <c r="E22" s="197"/>
      <c r="F22" s="197"/>
      <c r="G22" s="197"/>
      <c r="H22" s="197"/>
      <c r="I22" s="197"/>
      <c r="J22" s="197"/>
    </row>
    <row r="23" spans="1:10" ht="18" customHeight="1">
      <c r="A23" s="197"/>
      <c r="B23" s="197"/>
      <c r="C23" s="197"/>
      <c r="D23" s="197"/>
      <c r="E23" s="197"/>
      <c r="F23" s="197"/>
      <c r="G23" s="197"/>
      <c r="H23" s="197"/>
      <c r="I23" s="197"/>
      <c r="J23" s="197"/>
    </row>
    <row r="24" spans="1:10" ht="18" customHeight="1">
      <c r="A24" s="197"/>
      <c r="B24" s="197"/>
      <c r="C24" s="197"/>
      <c r="D24" s="197"/>
      <c r="E24" s="197"/>
      <c r="F24" s="197"/>
      <c r="G24" s="197"/>
      <c r="H24" s="197"/>
      <c r="I24" s="197"/>
      <c r="J24" s="197"/>
    </row>
    <row r="25" spans="1:10" ht="18" customHeight="1">
      <c r="A25" s="197"/>
      <c r="B25" s="197"/>
      <c r="C25" s="197"/>
      <c r="D25" s="197"/>
      <c r="E25" s="197"/>
      <c r="F25" s="197"/>
      <c r="G25" s="197"/>
      <c r="H25" s="197"/>
      <c r="I25" s="197"/>
      <c r="J25" s="197"/>
    </row>
  </sheetData>
  <mergeCells count="1">
    <mergeCell ref="A1:J25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workbookViewId="0">
      <selection activeCell="E12" sqref="E12"/>
    </sheetView>
  </sheetViews>
  <sheetFormatPr defaultRowHeight="13.5"/>
  <cols>
    <col min="12" max="12" width="9.21875" customWidth="1"/>
    <col min="13" max="13" width="5" customWidth="1"/>
    <col min="14" max="14" width="6.109375" customWidth="1"/>
  </cols>
  <sheetData>
    <row r="1" spans="1:12" s="8" customFormat="1" ht="39.950000000000003" customHeight="1">
      <c r="A1" s="198" t="s">
        <v>1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2" s="8" customFormat="1" ht="20.100000000000001" customHeight="1"/>
    <row r="3" spans="1:12" s="8" customFormat="1" ht="20.100000000000001" customHeight="1">
      <c r="A3" s="8" t="s">
        <v>63</v>
      </c>
    </row>
    <row r="4" spans="1:12" s="8" customFormat="1" ht="20.100000000000001" customHeight="1">
      <c r="A4" s="8" t="s">
        <v>8</v>
      </c>
    </row>
    <row r="5" spans="1:12" s="8" customFormat="1" ht="20.100000000000001" customHeight="1">
      <c r="A5" s="8" t="s">
        <v>49</v>
      </c>
    </row>
    <row r="6" spans="1:12" s="8" customFormat="1" ht="20.100000000000001" customHeight="1"/>
    <row r="7" spans="1:12" s="8" customFormat="1" ht="20.100000000000001" customHeight="1">
      <c r="A7" s="8" t="s">
        <v>64</v>
      </c>
    </row>
    <row r="8" spans="1:12" s="8" customFormat="1" ht="20.100000000000001" customHeight="1"/>
    <row r="9" spans="1:12" s="8" customFormat="1" ht="20.100000000000001" customHeight="1"/>
    <row r="10" spans="1:12" s="8" customFormat="1" ht="20.100000000000001" customHeight="1">
      <c r="A10" s="8" t="s">
        <v>65</v>
      </c>
    </row>
    <row r="11" spans="1:12" s="8" customFormat="1" ht="20.100000000000001" customHeight="1"/>
    <row r="12" spans="1:12" s="8" customFormat="1" ht="20.100000000000001" customHeight="1"/>
    <row r="13" spans="1:12" s="8" customFormat="1" ht="20.100000000000001" customHeight="1">
      <c r="A13" s="8" t="s">
        <v>22</v>
      </c>
    </row>
    <row r="14" spans="1:12" s="8" customFormat="1" ht="20.100000000000001" customHeight="1"/>
    <row r="15" spans="1:12" s="8" customFormat="1" ht="20.100000000000001" customHeight="1">
      <c r="A15" s="8" t="s">
        <v>6</v>
      </c>
    </row>
    <row r="16" spans="1:12" s="8" customFormat="1" ht="20.100000000000001" customHeight="1">
      <c r="A16" s="9"/>
      <c r="B16" s="8" t="s">
        <v>2</v>
      </c>
    </row>
    <row r="17" spans="1:12" s="8" customFormat="1" ht="20.100000000000001" customHeight="1"/>
    <row r="18" spans="1:12" s="8" customFormat="1" ht="20.100000000000001" customHeight="1">
      <c r="A18" s="8" t="s">
        <v>7</v>
      </c>
    </row>
    <row r="19" spans="1:12" s="8" customFormat="1" ht="20.100000000000001" customHeight="1">
      <c r="B19" s="8" t="s">
        <v>3</v>
      </c>
    </row>
    <row r="20" spans="1:12" s="8" customFormat="1" ht="20.100000000000001" customHeight="1">
      <c r="B20" s="8" t="s">
        <v>4</v>
      </c>
    </row>
    <row r="21" spans="1:12" s="8" customFormat="1" ht="20.100000000000001" customHeight="1">
      <c r="B21" s="8" t="s">
        <v>5</v>
      </c>
    </row>
    <row r="22" spans="1:12" s="8" customFormat="1" ht="27.95" customHeight="1">
      <c r="A22" s="10"/>
      <c r="B22" s="11"/>
      <c r="C22" s="11"/>
      <c r="D22" s="11"/>
      <c r="E22" s="11"/>
      <c r="F22" s="11"/>
      <c r="G22" s="10"/>
      <c r="H22" s="10"/>
      <c r="I22" s="10"/>
      <c r="J22" s="10"/>
      <c r="K22" s="10"/>
      <c r="L22" s="10"/>
    </row>
    <row r="23" spans="1:12" s="8" customFormat="1" ht="27.95" customHeight="1">
      <c r="A23" s="10"/>
      <c r="B23" s="11"/>
      <c r="C23" s="11"/>
      <c r="D23" s="11"/>
      <c r="E23" s="11"/>
      <c r="F23" s="11"/>
      <c r="G23" s="10"/>
      <c r="H23" s="10"/>
      <c r="I23" s="10"/>
      <c r="J23" s="10"/>
      <c r="K23" s="10"/>
      <c r="L23" s="10"/>
    </row>
    <row r="24" spans="1:12" s="8" customFormat="1" ht="27.95" customHeight="1">
      <c r="A24" s="10"/>
      <c r="B24" s="11"/>
      <c r="C24" s="11"/>
      <c r="D24" s="11"/>
      <c r="E24" s="11"/>
      <c r="F24" s="11"/>
      <c r="G24" s="10"/>
      <c r="H24" s="10"/>
      <c r="I24" s="10"/>
      <c r="J24" s="10"/>
      <c r="K24" s="10"/>
      <c r="L24" s="10"/>
    </row>
    <row r="25" spans="1:12" s="8" customFormat="1" ht="27.95" customHeight="1">
      <c r="A25" s="10"/>
      <c r="B25" s="11"/>
      <c r="C25" s="11"/>
      <c r="D25" s="11"/>
      <c r="E25" s="11"/>
      <c r="F25" s="11"/>
      <c r="G25" s="10"/>
      <c r="H25" s="10"/>
      <c r="I25" s="10"/>
      <c r="J25" s="10"/>
      <c r="K25" s="10"/>
      <c r="L25" s="10"/>
    </row>
    <row r="26" spans="1:12" s="8" customFormat="1" ht="27.95" customHeight="1">
      <c r="A26" s="10"/>
      <c r="B26" s="11"/>
      <c r="C26" s="11"/>
      <c r="D26" s="11"/>
      <c r="E26" s="11"/>
      <c r="F26" s="11"/>
      <c r="G26" s="10"/>
      <c r="H26" s="10"/>
      <c r="I26" s="10"/>
      <c r="J26" s="10"/>
      <c r="K26" s="10"/>
      <c r="L26" s="10"/>
    </row>
    <row r="27" spans="1:12" s="8" customFormat="1" ht="27.95" customHeight="1">
      <c r="A27" s="10"/>
      <c r="B27" s="11"/>
      <c r="C27" s="11"/>
      <c r="D27" s="11"/>
      <c r="E27" s="11"/>
      <c r="F27" s="11"/>
      <c r="G27" s="10"/>
      <c r="H27" s="10"/>
      <c r="I27" s="10"/>
      <c r="J27" s="10"/>
      <c r="K27" s="10"/>
      <c r="L27" s="10"/>
    </row>
    <row r="28" spans="1:12" s="8" customFormat="1" ht="27.95" customHeight="1">
      <c r="A28" s="10"/>
      <c r="B28" s="11"/>
      <c r="C28" s="11"/>
      <c r="D28" s="11"/>
      <c r="E28" s="11"/>
      <c r="F28" s="11"/>
      <c r="G28" s="10"/>
      <c r="H28" s="10"/>
      <c r="I28" s="10"/>
      <c r="J28" s="10"/>
      <c r="K28" s="10"/>
      <c r="L28" s="10"/>
    </row>
    <row r="29" spans="1:12" s="8" customFormat="1" ht="27.95" customHeight="1">
      <c r="A29" s="10"/>
      <c r="B29" s="11"/>
      <c r="C29" s="11"/>
      <c r="D29" s="11"/>
      <c r="E29" s="11"/>
      <c r="F29" s="11"/>
      <c r="G29" s="10"/>
      <c r="H29" s="10"/>
      <c r="I29" s="10"/>
      <c r="J29" s="10"/>
      <c r="K29" s="10"/>
      <c r="L29" s="10"/>
    </row>
    <row r="30" spans="1:12" s="8" customFormat="1" ht="14.25"/>
    <row r="31" spans="1:12" s="8" customFormat="1" ht="14.25"/>
    <row r="32" spans="1:12" s="8" customFormat="1" ht="14.25"/>
    <row r="33" s="8" customFormat="1" ht="14.25"/>
    <row r="34" s="8" customFormat="1" ht="14.25"/>
    <row r="35" s="8" customFormat="1" ht="14.25"/>
    <row r="36" s="8" customFormat="1" ht="14.25"/>
    <row r="37" s="8" customFormat="1" ht="14.25"/>
    <row r="38" s="8" customFormat="1" ht="14.25"/>
    <row r="39" s="8" customFormat="1" ht="14.25"/>
    <row r="40" s="8" customFormat="1" ht="14.25"/>
  </sheetData>
  <mergeCells count="1">
    <mergeCell ref="A1:L1"/>
  </mergeCells>
  <phoneticPr fontId="3" type="noConversion"/>
  <pageMargins left="0.46" right="0.34" top="1" bottom="1" header="0.5" footer="0.5"/>
  <pageSetup paperSize="9" scale="95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5"/>
  <sheetViews>
    <sheetView view="pageBreakPreview" workbookViewId="0">
      <selection sqref="A1:XFD1048576"/>
    </sheetView>
  </sheetViews>
  <sheetFormatPr defaultRowHeight="13.5"/>
  <cols>
    <col min="1" max="9" width="10.77734375" customWidth="1"/>
    <col min="10" max="10" width="15.77734375" customWidth="1"/>
  </cols>
  <sheetData>
    <row r="1" spans="1:10" ht="18" customHeight="1">
      <c r="A1" s="197" t="s">
        <v>56</v>
      </c>
      <c r="B1" s="197"/>
      <c r="C1" s="197"/>
      <c r="D1" s="197"/>
      <c r="E1" s="197"/>
      <c r="F1" s="197"/>
      <c r="G1" s="197"/>
      <c r="H1" s="197"/>
      <c r="I1" s="197"/>
      <c r="J1" s="197"/>
    </row>
    <row r="2" spans="1:10" ht="18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</row>
    <row r="3" spans="1:10" ht="18" customHeight="1">
      <c r="A3" s="197"/>
      <c r="B3" s="197"/>
      <c r="C3" s="197"/>
      <c r="D3" s="197"/>
      <c r="E3" s="197"/>
      <c r="F3" s="197"/>
      <c r="G3" s="197"/>
      <c r="H3" s="197"/>
      <c r="I3" s="197"/>
      <c r="J3" s="197"/>
    </row>
    <row r="4" spans="1:10" ht="18" customHeight="1">
      <c r="A4" s="197"/>
      <c r="B4" s="197"/>
      <c r="C4" s="197"/>
      <c r="D4" s="197"/>
      <c r="E4" s="197"/>
      <c r="F4" s="197"/>
      <c r="G4" s="197"/>
      <c r="H4" s="197"/>
      <c r="I4" s="197"/>
      <c r="J4" s="197"/>
    </row>
    <row r="5" spans="1:10" ht="18" customHeight="1">
      <c r="A5" s="197"/>
      <c r="B5" s="197"/>
      <c r="C5" s="197"/>
      <c r="D5" s="197"/>
      <c r="E5" s="197"/>
      <c r="F5" s="197"/>
      <c r="G5" s="197"/>
      <c r="H5" s="197"/>
      <c r="I5" s="197"/>
      <c r="J5" s="197"/>
    </row>
    <row r="6" spans="1:10" ht="18" customHeight="1">
      <c r="A6" s="197"/>
      <c r="B6" s="197"/>
      <c r="C6" s="197"/>
      <c r="D6" s="197"/>
      <c r="E6" s="197"/>
      <c r="F6" s="197"/>
      <c r="G6" s="197"/>
      <c r="H6" s="197"/>
      <c r="I6" s="197"/>
      <c r="J6" s="197"/>
    </row>
    <row r="7" spans="1:10" ht="18" customHeight="1">
      <c r="A7" s="197"/>
      <c r="B7" s="197"/>
      <c r="C7" s="197"/>
      <c r="D7" s="197"/>
      <c r="E7" s="197"/>
      <c r="F7" s="197"/>
      <c r="G7" s="197"/>
      <c r="H7" s="197"/>
      <c r="I7" s="197"/>
      <c r="J7" s="197"/>
    </row>
    <row r="8" spans="1:10" ht="18" customHeight="1">
      <c r="A8" s="197"/>
      <c r="B8" s="197"/>
      <c r="C8" s="197"/>
      <c r="D8" s="197"/>
      <c r="E8" s="197"/>
      <c r="F8" s="197"/>
      <c r="G8" s="197"/>
      <c r="H8" s="197"/>
      <c r="I8" s="197"/>
      <c r="J8" s="197"/>
    </row>
    <row r="9" spans="1:10" ht="18" customHeight="1">
      <c r="A9" s="197"/>
      <c r="B9" s="197"/>
      <c r="C9" s="197"/>
      <c r="D9" s="197"/>
      <c r="E9" s="197"/>
      <c r="F9" s="197"/>
      <c r="G9" s="197"/>
      <c r="H9" s="197"/>
      <c r="I9" s="197"/>
      <c r="J9" s="197"/>
    </row>
    <row r="10" spans="1:10" ht="18" customHeight="1">
      <c r="A10" s="197"/>
      <c r="B10" s="197"/>
      <c r="C10" s="197"/>
      <c r="D10" s="197"/>
      <c r="E10" s="197"/>
      <c r="F10" s="197"/>
      <c r="G10" s="197"/>
      <c r="H10" s="197"/>
      <c r="I10" s="197"/>
      <c r="J10" s="197"/>
    </row>
    <row r="11" spans="1:10" ht="18" customHeight="1">
      <c r="A11" s="197"/>
      <c r="B11" s="197"/>
      <c r="C11" s="197"/>
      <c r="D11" s="197"/>
      <c r="E11" s="197"/>
      <c r="F11" s="197"/>
      <c r="G11" s="197"/>
      <c r="H11" s="197"/>
      <c r="I11" s="197"/>
      <c r="J11" s="197"/>
    </row>
    <row r="12" spans="1:10" ht="18" customHeight="1">
      <c r="A12" s="197"/>
      <c r="B12" s="197"/>
      <c r="C12" s="197"/>
      <c r="D12" s="197"/>
      <c r="E12" s="197"/>
      <c r="F12" s="197"/>
      <c r="G12" s="197"/>
      <c r="H12" s="197"/>
      <c r="I12" s="197"/>
      <c r="J12" s="197"/>
    </row>
    <row r="13" spans="1:10" ht="18" customHeight="1">
      <c r="A13" s="197"/>
      <c r="B13" s="197"/>
      <c r="C13" s="197"/>
      <c r="D13" s="197"/>
      <c r="E13" s="197"/>
      <c r="F13" s="197"/>
      <c r="G13" s="197"/>
      <c r="H13" s="197"/>
      <c r="I13" s="197"/>
      <c r="J13" s="197"/>
    </row>
    <row r="14" spans="1:10" ht="18" customHeight="1">
      <c r="A14" s="197"/>
      <c r="B14" s="197"/>
      <c r="C14" s="197"/>
      <c r="D14" s="197"/>
      <c r="E14" s="197"/>
      <c r="F14" s="197"/>
      <c r="G14" s="197"/>
      <c r="H14" s="197"/>
      <c r="I14" s="197"/>
      <c r="J14" s="197"/>
    </row>
    <row r="15" spans="1:10" ht="18" customHeight="1">
      <c r="A15" s="197"/>
      <c r="B15" s="197"/>
      <c r="C15" s="197"/>
      <c r="D15" s="197"/>
      <c r="E15" s="197"/>
      <c r="F15" s="197"/>
      <c r="G15" s="197"/>
      <c r="H15" s="197"/>
      <c r="I15" s="197"/>
      <c r="J15" s="197"/>
    </row>
    <row r="16" spans="1:10" ht="18" customHeight="1">
      <c r="A16" s="197"/>
      <c r="B16" s="197"/>
      <c r="C16" s="197"/>
      <c r="D16" s="197"/>
      <c r="E16" s="197"/>
      <c r="F16" s="197"/>
      <c r="G16" s="197"/>
      <c r="H16" s="197"/>
      <c r="I16" s="197"/>
      <c r="J16" s="197"/>
    </row>
    <row r="17" spans="1:10" ht="18" customHeight="1">
      <c r="A17" s="197"/>
      <c r="B17" s="197"/>
      <c r="C17" s="197"/>
      <c r="D17" s="197"/>
      <c r="E17" s="197"/>
      <c r="F17" s="197"/>
      <c r="G17" s="197"/>
      <c r="H17" s="197"/>
      <c r="I17" s="197"/>
      <c r="J17" s="197"/>
    </row>
    <row r="18" spans="1:10" ht="18" customHeight="1">
      <c r="A18" s="197"/>
      <c r="B18" s="197"/>
      <c r="C18" s="197"/>
      <c r="D18" s="197"/>
      <c r="E18" s="197"/>
      <c r="F18" s="197"/>
      <c r="G18" s="197"/>
      <c r="H18" s="197"/>
      <c r="I18" s="197"/>
      <c r="J18" s="197"/>
    </row>
    <row r="19" spans="1:10" ht="18" customHeight="1">
      <c r="A19" s="197"/>
      <c r="B19" s="197"/>
      <c r="C19" s="197"/>
      <c r="D19" s="197"/>
      <c r="E19" s="197"/>
      <c r="F19" s="197"/>
      <c r="G19" s="197"/>
      <c r="H19" s="197"/>
      <c r="I19" s="197"/>
      <c r="J19" s="197"/>
    </row>
    <row r="20" spans="1:10" ht="18" customHeight="1">
      <c r="A20" s="197"/>
      <c r="B20" s="197"/>
      <c r="C20" s="197"/>
      <c r="D20" s="197"/>
      <c r="E20" s="197"/>
      <c r="F20" s="197"/>
      <c r="G20" s="197"/>
      <c r="H20" s="197"/>
      <c r="I20" s="197"/>
      <c r="J20" s="197"/>
    </row>
    <row r="21" spans="1:10" ht="18" customHeight="1">
      <c r="A21" s="197"/>
      <c r="B21" s="197"/>
      <c r="C21" s="197"/>
      <c r="D21" s="197"/>
      <c r="E21" s="197"/>
      <c r="F21" s="197"/>
      <c r="G21" s="197"/>
      <c r="H21" s="197"/>
      <c r="I21" s="197"/>
      <c r="J21" s="197"/>
    </row>
    <row r="22" spans="1:10" ht="18" customHeight="1">
      <c r="A22" s="197"/>
      <c r="B22" s="197"/>
      <c r="C22" s="197"/>
      <c r="D22" s="197"/>
      <c r="E22" s="197"/>
      <c r="F22" s="197"/>
      <c r="G22" s="197"/>
      <c r="H22" s="197"/>
      <c r="I22" s="197"/>
      <c r="J22" s="197"/>
    </row>
    <row r="23" spans="1:10" ht="18" customHeight="1">
      <c r="A23" s="197"/>
      <c r="B23" s="197"/>
      <c r="C23" s="197"/>
      <c r="D23" s="197"/>
      <c r="E23" s="197"/>
      <c r="F23" s="197"/>
      <c r="G23" s="197"/>
      <c r="H23" s="197"/>
      <c r="I23" s="197"/>
      <c r="J23" s="197"/>
    </row>
    <row r="24" spans="1:10" ht="18" customHeight="1">
      <c r="A24" s="197"/>
      <c r="B24" s="197"/>
      <c r="C24" s="197"/>
      <c r="D24" s="197"/>
      <c r="E24" s="197"/>
      <c r="F24" s="197"/>
      <c r="G24" s="197"/>
      <c r="H24" s="197"/>
      <c r="I24" s="197"/>
      <c r="J24" s="197"/>
    </row>
    <row r="25" spans="1:10" ht="18" customHeight="1">
      <c r="A25" s="197"/>
      <c r="B25" s="197"/>
      <c r="C25" s="197"/>
      <c r="D25" s="197"/>
      <c r="E25" s="197"/>
      <c r="F25" s="197"/>
      <c r="G25" s="197"/>
      <c r="H25" s="197"/>
      <c r="I25" s="197"/>
      <c r="J25" s="197"/>
    </row>
  </sheetData>
  <mergeCells count="1">
    <mergeCell ref="A1:J25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H14"/>
  <sheetViews>
    <sheetView view="pageBreakPreview" zoomScaleSheetLayoutView="100" workbookViewId="0">
      <selection activeCell="A11" sqref="A11"/>
    </sheetView>
  </sheetViews>
  <sheetFormatPr defaultRowHeight="13.5"/>
  <cols>
    <col min="1" max="1" width="33.6640625" style="6" customWidth="1"/>
    <col min="2" max="2" width="7.77734375" style="6" customWidth="1"/>
    <col min="3" max="7" width="11.77734375" customWidth="1"/>
    <col min="8" max="8" width="12.77734375" customWidth="1"/>
  </cols>
  <sheetData>
    <row r="2" spans="1:8" ht="38.25">
      <c r="A2" s="203" t="s">
        <v>0</v>
      </c>
      <c r="B2" s="203"/>
      <c r="C2" s="203"/>
      <c r="D2" s="203"/>
      <c r="E2" s="203"/>
      <c r="F2" s="203"/>
      <c r="G2" s="203"/>
      <c r="H2" s="203"/>
    </row>
    <row r="3" spans="1:8" ht="24.95" customHeight="1"/>
    <row r="4" spans="1:8" s="5" customFormat="1" ht="35.1" customHeight="1">
      <c r="A4" s="36" t="s">
        <v>66</v>
      </c>
      <c r="B4" s="7"/>
      <c r="C4" s="4"/>
      <c r="D4" s="4"/>
      <c r="E4" s="4"/>
      <c r="F4" s="4"/>
      <c r="G4" s="4"/>
      <c r="H4" s="4"/>
    </row>
    <row r="5" spans="1:8" ht="20.100000000000001" customHeight="1">
      <c r="A5" s="204" t="s">
        <v>9</v>
      </c>
      <c r="B5" s="201" t="s">
        <v>10</v>
      </c>
      <c r="C5" s="212" t="s">
        <v>21</v>
      </c>
      <c r="D5" s="213"/>
      <c r="E5" s="213"/>
      <c r="F5" s="213"/>
      <c r="G5" s="214"/>
      <c r="H5" s="207" t="s">
        <v>11</v>
      </c>
    </row>
    <row r="6" spans="1:8" ht="20.100000000000001" customHeight="1">
      <c r="A6" s="205"/>
      <c r="B6" s="210"/>
      <c r="C6" s="215"/>
      <c r="D6" s="216"/>
      <c r="E6" s="216"/>
      <c r="F6" s="216"/>
      <c r="G6" s="217"/>
      <c r="H6" s="208"/>
    </row>
    <row r="7" spans="1:8" ht="35.1" customHeight="1">
      <c r="A7" s="206"/>
      <c r="B7" s="211"/>
      <c r="C7" s="17" t="s">
        <v>17</v>
      </c>
      <c r="D7" s="17" t="s">
        <v>18</v>
      </c>
      <c r="E7" s="17" t="s">
        <v>12</v>
      </c>
      <c r="F7" s="17" t="s">
        <v>19</v>
      </c>
      <c r="G7" s="18" t="s">
        <v>20</v>
      </c>
      <c r="H7" s="209"/>
    </row>
    <row r="8" spans="1:8" s="5" customFormat="1" ht="38.1" customHeight="1">
      <c r="A8" s="199" t="str">
        <f>A4</f>
        <v>※ 지주(1,3,4)도장 공사</v>
      </c>
      <c r="B8" s="201">
        <v>100</v>
      </c>
      <c r="C8" s="19"/>
      <c r="D8" s="19"/>
      <c r="E8" s="19"/>
      <c r="F8" s="19"/>
      <c r="G8" s="20"/>
      <c r="H8" s="21"/>
    </row>
    <row r="9" spans="1:8" s="5" customFormat="1" ht="38.1" customHeight="1">
      <c r="A9" s="200"/>
      <c r="B9" s="202"/>
      <c r="C9" s="22">
        <v>20</v>
      </c>
      <c r="D9" s="22">
        <v>20</v>
      </c>
      <c r="E9" s="22">
        <v>20</v>
      </c>
      <c r="F9" s="22">
        <v>20</v>
      </c>
      <c r="G9" s="23">
        <v>20</v>
      </c>
      <c r="H9" s="24"/>
    </row>
    <row r="10" spans="1:8" s="5" customFormat="1" ht="38.1" customHeight="1">
      <c r="A10" s="25"/>
      <c r="B10" s="26"/>
      <c r="C10" s="22"/>
      <c r="D10" s="22"/>
      <c r="E10" s="22"/>
      <c r="F10" s="22"/>
      <c r="G10" s="23"/>
      <c r="H10" s="24"/>
    </row>
    <row r="11" spans="1:8" s="5" customFormat="1" ht="38.1" customHeight="1">
      <c r="A11" s="27" t="s">
        <v>13</v>
      </c>
      <c r="B11" s="22">
        <v>100</v>
      </c>
      <c r="C11" s="22">
        <v>20</v>
      </c>
      <c r="D11" s="22">
        <v>20</v>
      </c>
      <c r="E11" s="22">
        <v>20</v>
      </c>
      <c r="F11" s="22">
        <v>20</v>
      </c>
      <c r="G11" s="23">
        <v>20</v>
      </c>
      <c r="H11" s="24"/>
    </row>
    <row r="12" spans="1:8" s="5" customFormat="1" ht="38.1" customHeight="1">
      <c r="A12" s="27" t="s">
        <v>14</v>
      </c>
      <c r="B12" s="22">
        <v>100</v>
      </c>
      <c r="C12" s="22">
        <v>20</v>
      </c>
      <c r="D12" s="22">
        <v>40</v>
      </c>
      <c r="E12" s="22">
        <v>60</v>
      </c>
      <c r="F12" s="22">
        <v>80</v>
      </c>
      <c r="G12" s="23">
        <v>100</v>
      </c>
      <c r="H12" s="24"/>
    </row>
    <row r="13" spans="1:8" s="5" customFormat="1" ht="38.1" customHeight="1">
      <c r="A13" s="28"/>
      <c r="B13" s="29"/>
      <c r="C13" s="17"/>
      <c r="D13" s="17"/>
      <c r="E13" s="17"/>
      <c r="F13" s="17"/>
      <c r="G13" s="18"/>
      <c r="H13" s="30"/>
    </row>
    <row r="14" spans="1:8" s="5" customFormat="1" ht="16.5">
      <c r="A14" s="31" t="s">
        <v>15</v>
      </c>
      <c r="B14" s="32"/>
      <c r="C14" s="33"/>
      <c r="D14" s="33"/>
      <c r="E14" s="33"/>
      <c r="F14" s="33"/>
      <c r="G14" s="33"/>
      <c r="H14" s="33"/>
    </row>
  </sheetData>
  <mergeCells count="7">
    <mergeCell ref="A8:A9"/>
    <mergeCell ref="B8:B9"/>
    <mergeCell ref="A2:H2"/>
    <mergeCell ref="A5:A7"/>
    <mergeCell ref="H5:H7"/>
    <mergeCell ref="B5:B7"/>
    <mergeCell ref="C5:G6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25"/>
  <sheetViews>
    <sheetView view="pageBreakPreview" topLeftCell="C1" workbookViewId="0">
      <selection activeCell="M14" sqref="M14"/>
    </sheetView>
  </sheetViews>
  <sheetFormatPr defaultRowHeight="13.5"/>
  <cols>
    <col min="1" max="9" width="10.77734375" customWidth="1"/>
    <col min="10" max="10" width="15.77734375" customWidth="1"/>
  </cols>
  <sheetData>
    <row r="1" spans="1:10" ht="18" customHeight="1">
      <c r="A1" s="197" t="s">
        <v>26</v>
      </c>
      <c r="B1" s="197"/>
      <c r="C1" s="197"/>
      <c r="D1" s="197"/>
      <c r="E1" s="197"/>
      <c r="F1" s="197"/>
      <c r="G1" s="197"/>
      <c r="H1" s="197"/>
      <c r="I1" s="197"/>
      <c r="J1" s="197"/>
    </row>
    <row r="2" spans="1:10" ht="18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</row>
    <row r="3" spans="1:10" ht="18" customHeight="1">
      <c r="A3" s="197"/>
      <c r="B3" s="197"/>
      <c r="C3" s="197"/>
      <c r="D3" s="197"/>
      <c r="E3" s="197"/>
      <c r="F3" s="197"/>
      <c r="G3" s="197"/>
      <c r="H3" s="197"/>
      <c r="I3" s="197"/>
      <c r="J3" s="197"/>
    </row>
    <row r="4" spans="1:10" ht="18" customHeight="1">
      <c r="A4" s="197"/>
      <c r="B4" s="197"/>
      <c r="C4" s="197"/>
      <c r="D4" s="197"/>
      <c r="E4" s="197"/>
      <c r="F4" s="197"/>
      <c r="G4" s="197"/>
      <c r="H4" s="197"/>
      <c r="I4" s="197"/>
      <c r="J4" s="197"/>
    </row>
    <row r="5" spans="1:10" ht="18" customHeight="1">
      <c r="A5" s="197"/>
      <c r="B5" s="197"/>
      <c r="C5" s="197"/>
      <c r="D5" s="197"/>
      <c r="E5" s="197"/>
      <c r="F5" s="197"/>
      <c r="G5" s="197"/>
      <c r="H5" s="197"/>
      <c r="I5" s="197"/>
      <c r="J5" s="197"/>
    </row>
    <row r="6" spans="1:10" ht="18" customHeight="1">
      <c r="A6" s="197"/>
      <c r="B6" s="197"/>
      <c r="C6" s="197"/>
      <c r="D6" s="197"/>
      <c r="E6" s="197"/>
      <c r="F6" s="197"/>
      <c r="G6" s="197"/>
      <c r="H6" s="197"/>
      <c r="I6" s="197"/>
      <c r="J6" s="197"/>
    </row>
    <row r="7" spans="1:10" ht="18" customHeight="1">
      <c r="A7" s="197"/>
      <c r="B7" s="197"/>
      <c r="C7" s="197"/>
      <c r="D7" s="197"/>
      <c r="E7" s="197"/>
      <c r="F7" s="197"/>
      <c r="G7" s="197"/>
      <c r="H7" s="197"/>
      <c r="I7" s="197"/>
      <c r="J7" s="197"/>
    </row>
    <row r="8" spans="1:10" ht="18" customHeight="1">
      <c r="A8" s="197"/>
      <c r="B8" s="197"/>
      <c r="C8" s="197"/>
      <c r="D8" s="197"/>
      <c r="E8" s="197"/>
      <c r="F8" s="197"/>
      <c r="G8" s="197"/>
      <c r="H8" s="197"/>
      <c r="I8" s="197"/>
      <c r="J8" s="197"/>
    </row>
    <row r="9" spans="1:10" ht="18" customHeight="1">
      <c r="A9" s="197"/>
      <c r="B9" s="197"/>
      <c r="C9" s="197"/>
      <c r="D9" s="197"/>
      <c r="E9" s="197"/>
      <c r="F9" s="197"/>
      <c r="G9" s="197"/>
      <c r="H9" s="197"/>
      <c r="I9" s="197"/>
      <c r="J9" s="197"/>
    </row>
    <row r="10" spans="1:10" ht="18" customHeight="1">
      <c r="A10" s="197"/>
      <c r="B10" s="197"/>
      <c r="C10" s="197"/>
      <c r="D10" s="197"/>
      <c r="E10" s="197"/>
      <c r="F10" s="197"/>
      <c r="G10" s="197"/>
      <c r="H10" s="197"/>
      <c r="I10" s="197"/>
      <c r="J10" s="197"/>
    </row>
    <row r="11" spans="1:10" ht="18" customHeight="1">
      <c r="A11" s="197"/>
      <c r="B11" s="197"/>
      <c r="C11" s="197"/>
      <c r="D11" s="197"/>
      <c r="E11" s="197"/>
      <c r="F11" s="197"/>
      <c r="G11" s="197"/>
      <c r="H11" s="197"/>
      <c r="I11" s="197"/>
      <c r="J11" s="197"/>
    </row>
    <row r="12" spans="1:10" ht="18" customHeight="1">
      <c r="A12" s="197"/>
      <c r="B12" s="197"/>
      <c r="C12" s="197"/>
      <c r="D12" s="197"/>
      <c r="E12" s="197"/>
      <c r="F12" s="197"/>
      <c r="G12" s="197"/>
      <c r="H12" s="197"/>
      <c r="I12" s="197"/>
      <c r="J12" s="197"/>
    </row>
    <row r="13" spans="1:10" ht="18" customHeight="1">
      <c r="A13" s="197"/>
      <c r="B13" s="197"/>
      <c r="C13" s="197"/>
      <c r="D13" s="197"/>
      <c r="E13" s="197"/>
      <c r="F13" s="197"/>
      <c r="G13" s="197"/>
      <c r="H13" s="197"/>
      <c r="I13" s="197"/>
      <c r="J13" s="197"/>
    </row>
    <row r="14" spans="1:10" ht="18" customHeight="1">
      <c r="A14" s="197"/>
      <c r="B14" s="197"/>
      <c r="C14" s="197"/>
      <c r="D14" s="197"/>
      <c r="E14" s="197"/>
      <c r="F14" s="197"/>
      <c r="G14" s="197"/>
      <c r="H14" s="197"/>
      <c r="I14" s="197"/>
      <c r="J14" s="197"/>
    </row>
    <row r="15" spans="1:10" ht="18" customHeight="1">
      <c r="A15" s="197"/>
      <c r="B15" s="197"/>
      <c r="C15" s="197"/>
      <c r="D15" s="197"/>
      <c r="E15" s="197"/>
      <c r="F15" s="197"/>
      <c r="G15" s="197"/>
      <c r="H15" s="197"/>
      <c r="I15" s="197"/>
      <c r="J15" s="197"/>
    </row>
    <row r="16" spans="1:10" ht="18" customHeight="1">
      <c r="A16" s="197"/>
      <c r="B16" s="197"/>
      <c r="C16" s="197"/>
      <c r="D16" s="197"/>
      <c r="E16" s="197"/>
      <c r="F16" s="197"/>
      <c r="G16" s="197"/>
      <c r="H16" s="197"/>
      <c r="I16" s="197"/>
      <c r="J16" s="197"/>
    </row>
    <row r="17" spans="1:10" ht="18" customHeight="1">
      <c r="A17" s="197"/>
      <c r="B17" s="197"/>
      <c r="C17" s="197"/>
      <c r="D17" s="197"/>
      <c r="E17" s="197"/>
      <c r="F17" s="197"/>
      <c r="G17" s="197"/>
      <c r="H17" s="197"/>
      <c r="I17" s="197"/>
      <c r="J17" s="197"/>
    </row>
    <row r="18" spans="1:10" ht="18" customHeight="1">
      <c r="A18" s="197"/>
      <c r="B18" s="197"/>
      <c r="C18" s="197"/>
      <c r="D18" s="197"/>
      <c r="E18" s="197"/>
      <c r="F18" s="197"/>
      <c r="G18" s="197"/>
      <c r="H18" s="197"/>
      <c r="I18" s="197"/>
      <c r="J18" s="197"/>
    </row>
    <row r="19" spans="1:10" ht="18" customHeight="1">
      <c r="A19" s="197"/>
      <c r="B19" s="197"/>
      <c r="C19" s="197"/>
      <c r="D19" s="197"/>
      <c r="E19" s="197"/>
      <c r="F19" s="197"/>
      <c r="G19" s="197"/>
      <c r="H19" s="197"/>
      <c r="I19" s="197"/>
      <c r="J19" s="197"/>
    </row>
    <row r="20" spans="1:10" ht="18" customHeight="1">
      <c r="A20" s="197"/>
      <c r="B20" s="197"/>
      <c r="C20" s="197"/>
      <c r="D20" s="197"/>
      <c r="E20" s="197"/>
      <c r="F20" s="197"/>
      <c r="G20" s="197"/>
      <c r="H20" s="197"/>
      <c r="I20" s="197"/>
      <c r="J20" s="197"/>
    </row>
    <row r="21" spans="1:10" ht="18" customHeight="1">
      <c r="A21" s="197"/>
      <c r="B21" s="197"/>
      <c r="C21" s="197"/>
      <c r="D21" s="197"/>
      <c r="E21" s="197"/>
      <c r="F21" s="197"/>
      <c r="G21" s="197"/>
      <c r="H21" s="197"/>
      <c r="I21" s="197"/>
      <c r="J21" s="197"/>
    </row>
    <row r="22" spans="1:10" ht="18" customHeight="1">
      <c r="A22" s="197"/>
      <c r="B22" s="197"/>
      <c r="C22" s="197"/>
      <c r="D22" s="197"/>
      <c r="E22" s="197"/>
      <c r="F22" s="197"/>
      <c r="G22" s="197"/>
      <c r="H22" s="197"/>
      <c r="I22" s="197"/>
      <c r="J22" s="197"/>
    </row>
    <row r="23" spans="1:10" ht="18" customHeight="1">
      <c r="A23" s="197"/>
      <c r="B23" s="197"/>
      <c r="C23" s="197"/>
      <c r="D23" s="197"/>
      <c r="E23" s="197"/>
      <c r="F23" s="197"/>
      <c r="G23" s="197"/>
      <c r="H23" s="197"/>
      <c r="I23" s="197"/>
      <c r="J23" s="197"/>
    </row>
    <row r="24" spans="1:10" ht="18" customHeight="1">
      <c r="A24" s="197"/>
      <c r="B24" s="197"/>
      <c r="C24" s="197"/>
      <c r="D24" s="197"/>
      <c r="E24" s="197"/>
      <c r="F24" s="197"/>
      <c r="G24" s="197"/>
      <c r="H24" s="197"/>
      <c r="I24" s="197"/>
      <c r="J24" s="197"/>
    </row>
    <row r="25" spans="1:10" ht="18" customHeight="1">
      <c r="A25" s="197"/>
      <c r="B25" s="197"/>
      <c r="C25" s="197"/>
      <c r="D25" s="197"/>
      <c r="E25" s="197"/>
      <c r="F25" s="197"/>
      <c r="G25" s="197"/>
      <c r="H25" s="197"/>
      <c r="I25" s="197"/>
      <c r="J25" s="197"/>
    </row>
  </sheetData>
  <mergeCells count="1">
    <mergeCell ref="A1:J25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6"/>
  <sheetViews>
    <sheetView topLeftCell="B7" workbookViewId="0">
      <selection activeCell="M19" sqref="M19"/>
    </sheetView>
  </sheetViews>
  <sheetFormatPr defaultRowHeight="13.5"/>
  <cols>
    <col min="1" max="1" width="0" style="5" hidden="1" customWidth="1"/>
    <col min="2" max="3" width="4.109375" style="5" customWidth="1"/>
    <col min="4" max="4" width="24.21875" style="5" customWidth="1"/>
    <col min="5" max="5" width="22.77734375" style="5" customWidth="1"/>
    <col min="6" max="6" width="36.109375" style="5" customWidth="1"/>
    <col min="7" max="7" width="26.44140625" style="5" customWidth="1"/>
    <col min="8" max="12" width="0" style="5" hidden="1" customWidth="1"/>
    <col min="13" max="16384" width="8.88671875" style="5"/>
  </cols>
  <sheetData>
    <row r="1" spans="1:7" ht="20.25">
      <c r="B1" s="222" t="s">
        <v>67</v>
      </c>
      <c r="C1" s="222"/>
      <c r="D1" s="222"/>
      <c r="E1" s="222"/>
      <c r="F1" s="222"/>
      <c r="G1" s="222"/>
    </row>
    <row r="2" spans="1:7">
      <c r="B2" s="223" t="str">
        <f>[1]수량산출서!A3</f>
        <v>통영케이블카 지주(1,3,4) 도장공사</v>
      </c>
      <c r="C2" s="223"/>
      <c r="D2" s="223"/>
      <c r="E2" s="223"/>
      <c r="F2" s="224" t="s">
        <v>68</v>
      </c>
      <c r="G2" s="224"/>
    </row>
    <row r="3" spans="1:7" ht="22.5" customHeight="1">
      <c r="B3" s="225" t="s">
        <v>69</v>
      </c>
      <c r="C3" s="225"/>
      <c r="D3" s="225"/>
      <c r="E3" s="70" t="s">
        <v>70</v>
      </c>
      <c r="F3" s="70" t="s">
        <v>71</v>
      </c>
      <c r="G3" s="70" t="s">
        <v>72</v>
      </c>
    </row>
    <row r="4" spans="1:7" ht="18" customHeight="1">
      <c r="A4" s="71" t="s">
        <v>73</v>
      </c>
      <c r="B4" s="226" t="s">
        <v>74</v>
      </c>
      <c r="C4" s="226" t="s">
        <v>75</v>
      </c>
      <c r="D4" s="72" t="s">
        <v>76</v>
      </c>
      <c r="E4" s="73">
        <f>[1]내역서!F21</f>
        <v>12202973</v>
      </c>
      <c r="F4" s="74" t="s">
        <v>77</v>
      </c>
      <c r="G4" s="74" t="s">
        <v>77</v>
      </c>
    </row>
    <row r="5" spans="1:7" ht="18" customHeight="1">
      <c r="A5" s="71" t="s">
        <v>78</v>
      </c>
      <c r="B5" s="226"/>
      <c r="C5" s="226"/>
      <c r="D5" s="72" t="s">
        <v>79</v>
      </c>
      <c r="E5" s="73"/>
      <c r="F5" s="74" t="s">
        <v>77</v>
      </c>
      <c r="G5" s="74" t="s">
        <v>77</v>
      </c>
    </row>
    <row r="6" spans="1:7" ht="18" customHeight="1">
      <c r="A6" s="71" t="s">
        <v>80</v>
      </c>
      <c r="B6" s="226"/>
      <c r="C6" s="226"/>
      <c r="D6" s="72" t="s">
        <v>81</v>
      </c>
      <c r="E6" s="73"/>
      <c r="F6" s="74" t="s">
        <v>77</v>
      </c>
      <c r="G6" s="74" t="s">
        <v>77</v>
      </c>
    </row>
    <row r="7" spans="1:7" ht="18" customHeight="1">
      <c r="A7" s="71" t="s">
        <v>82</v>
      </c>
      <c r="B7" s="226"/>
      <c r="C7" s="226"/>
      <c r="D7" s="72" t="s">
        <v>83</v>
      </c>
      <c r="E7" s="73">
        <f>SUM(E4:E6)</f>
        <v>12202973</v>
      </c>
      <c r="F7" s="74" t="s">
        <v>77</v>
      </c>
      <c r="G7" s="74" t="s">
        <v>77</v>
      </c>
    </row>
    <row r="8" spans="1:7" ht="18" customHeight="1">
      <c r="A8" s="71" t="s">
        <v>84</v>
      </c>
      <c r="B8" s="226"/>
      <c r="C8" s="226" t="s">
        <v>85</v>
      </c>
      <c r="D8" s="72" t="s">
        <v>86</v>
      </c>
      <c r="E8" s="73">
        <f>[1]내역서!H21</f>
        <v>22180876</v>
      </c>
      <c r="F8" s="74" t="s">
        <v>77</v>
      </c>
      <c r="G8" s="74" t="s">
        <v>77</v>
      </c>
    </row>
    <row r="9" spans="1:7" ht="18" customHeight="1">
      <c r="A9" s="71" t="s">
        <v>87</v>
      </c>
      <c r="B9" s="226"/>
      <c r="C9" s="226"/>
      <c r="D9" s="72" t="s">
        <v>88</v>
      </c>
      <c r="E9" s="73">
        <f>E8*0.091</f>
        <v>2018459.716</v>
      </c>
      <c r="F9" s="75" t="s">
        <v>89</v>
      </c>
      <c r="G9" s="74" t="s">
        <v>77</v>
      </c>
    </row>
    <row r="10" spans="1:7" ht="18" customHeight="1">
      <c r="A10" s="71" t="s">
        <v>90</v>
      </c>
      <c r="B10" s="226"/>
      <c r="C10" s="226"/>
      <c r="D10" s="72" t="s">
        <v>83</v>
      </c>
      <c r="E10" s="73">
        <f>SUM(E8:E9)</f>
        <v>24199335.715999998</v>
      </c>
      <c r="F10" s="74" t="s">
        <v>77</v>
      </c>
      <c r="G10" s="74" t="s">
        <v>77</v>
      </c>
    </row>
    <row r="11" spans="1:7" ht="18" customHeight="1">
      <c r="A11" s="71" t="s">
        <v>91</v>
      </c>
      <c r="B11" s="226"/>
      <c r="C11" s="226" t="s">
        <v>92</v>
      </c>
      <c r="D11" s="72" t="s">
        <v>93</v>
      </c>
      <c r="E11" s="73">
        <f>(E8+E9)*0.038</f>
        <v>919574.75720799994</v>
      </c>
      <c r="F11" s="75" t="s">
        <v>94</v>
      </c>
      <c r="G11" s="74" t="s">
        <v>77</v>
      </c>
    </row>
    <row r="12" spans="1:7" ht="18" customHeight="1">
      <c r="A12" s="71" t="s">
        <v>95</v>
      </c>
      <c r="B12" s="226"/>
      <c r="C12" s="226"/>
      <c r="D12" s="72" t="s">
        <v>96</v>
      </c>
      <c r="E12" s="73">
        <f>(E8+E9)*0.0087</f>
        <v>210534.22072919997</v>
      </c>
      <c r="F12" s="75" t="s">
        <v>97</v>
      </c>
      <c r="G12" s="74" t="s">
        <v>77</v>
      </c>
    </row>
    <row r="13" spans="1:7" ht="18" customHeight="1">
      <c r="A13" s="71" t="s">
        <v>98</v>
      </c>
      <c r="B13" s="226"/>
      <c r="C13" s="226"/>
      <c r="D13" s="72" t="s">
        <v>99</v>
      </c>
      <c r="E13" s="73"/>
      <c r="F13" s="74" t="s">
        <v>77</v>
      </c>
      <c r="G13" s="74" t="s">
        <v>100</v>
      </c>
    </row>
    <row r="14" spans="1:7" ht="18" customHeight="1">
      <c r="A14" s="71" t="s">
        <v>101</v>
      </c>
      <c r="B14" s="226"/>
      <c r="C14" s="226"/>
      <c r="D14" s="72" t="s">
        <v>102</v>
      </c>
      <c r="E14" s="73"/>
      <c r="F14" s="74" t="s">
        <v>77</v>
      </c>
      <c r="G14" s="74" t="s">
        <v>100</v>
      </c>
    </row>
    <row r="15" spans="1:7" ht="18" customHeight="1">
      <c r="A15" s="71" t="s">
        <v>103</v>
      </c>
      <c r="B15" s="226"/>
      <c r="C15" s="226"/>
      <c r="D15" s="72" t="s">
        <v>104</v>
      </c>
      <c r="E15" s="73"/>
      <c r="F15" s="74" t="s">
        <v>77</v>
      </c>
      <c r="G15" s="74" t="s">
        <v>100</v>
      </c>
    </row>
    <row r="16" spans="1:7" ht="18" customHeight="1">
      <c r="A16" s="71" t="s">
        <v>105</v>
      </c>
      <c r="B16" s="226"/>
      <c r="C16" s="226"/>
      <c r="D16" s="72" t="s">
        <v>106</v>
      </c>
      <c r="E16" s="73"/>
      <c r="F16" s="74" t="s">
        <v>77</v>
      </c>
      <c r="G16" s="74"/>
    </row>
    <row r="17" spans="1:8" ht="18" customHeight="1">
      <c r="A17" s="71" t="s">
        <v>107</v>
      </c>
      <c r="B17" s="226"/>
      <c r="C17" s="226"/>
      <c r="D17" s="72" t="s">
        <v>108</v>
      </c>
      <c r="E17" s="73">
        <f>(E7+E8)*0.0293</f>
        <v>1007446.7757</v>
      </c>
      <c r="F17" s="76" t="s">
        <v>109</v>
      </c>
      <c r="G17" s="76" t="s">
        <v>110</v>
      </c>
      <c r="H17" s="5" t="s">
        <v>111</v>
      </c>
    </row>
    <row r="18" spans="1:8" ht="18" customHeight="1">
      <c r="A18" s="71" t="s">
        <v>112</v>
      </c>
      <c r="B18" s="226"/>
      <c r="C18" s="226"/>
      <c r="D18" s="72" t="s">
        <v>113</v>
      </c>
      <c r="E18" s="73">
        <f>(E7+E10)*0.051</f>
        <v>1856517.7445159997</v>
      </c>
      <c r="F18" s="75" t="s">
        <v>114</v>
      </c>
      <c r="G18" s="74" t="s">
        <v>77</v>
      </c>
      <c r="H18" s="5" t="s">
        <v>115</v>
      </c>
    </row>
    <row r="19" spans="1:8" ht="18" customHeight="1">
      <c r="A19" s="71" t="s">
        <v>116</v>
      </c>
      <c r="B19" s="226"/>
      <c r="C19" s="226"/>
      <c r="D19" s="72" t="s">
        <v>83</v>
      </c>
      <c r="E19" s="73">
        <f>SUM(E11:E18)</f>
        <v>3994073.4981531994</v>
      </c>
      <c r="F19" s="74" t="s">
        <v>77</v>
      </c>
      <c r="G19" s="74" t="s">
        <v>77</v>
      </c>
    </row>
    <row r="20" spans="1:8" ht="18" customHeight="1">
      <c r="A20" s="71" t="s">
        <v>117</v>
      </c>
      <c r="B20" s="219" t="s">
        <v>118</v>
      </c>
      <c r="C20" s="219"/>
      <c r="D20" s="220"/>
      <c r="E20" s="73">
        <f>E7+E10+E19</f>
        <v>40396382.2141532</v>
      </c>
      <c r="F20" s="75" t="s">
        <v>77</v>
      </c>
      <c r="G20" s="74" t="s">
        <v>77</v>
      </c>
    </row>
    <row r="21" spans="1:8" ht="18" customHeight="1">
      <c r="A21" s="71" t="s">
        <v>119</v>
      </c>
      <c r="B21" s="219" t="s">
        <v>120</v>
      </c>
      <c r="C21" s="219"/>
      <c r="D21" s="220"/>
      <c r="E21" s="73">
        <f>(E7+E10+E19)*0.06</f>
        <v>2423782.9328491921</v>
      </c>
      <c r="F21" s="76" t="s">
        <v>121</v>
      </c>
      <c r="G21" s="74" t="s">
        <v>77</v>
      </c>
    </row>
    <row r="22" spans="1:8" ht="18" customHeight="1">
      <c r="A22" s="71" t="s">
        <v>122</v>
      </c>
      <c r="B22" s="218" t="s">
        <v>123</v>
      </c>
      <c r="C22" s="219"/>
      <c r="D22" s="220"/>
      <c r="E22" s="73">
        <f>(E10+E19+E21)*0.15</f>
        <v>4592578.8220503582</v>
      </c>
      <c r="F22" s="75" t="s">
        <v>124</v>
      </c>
      <c r="G22" s="74" t="s">
        <v>77</v>
      </c>
    </row>
    <row r="23" spans="1:8" ht="18" customHeight="1">
      <c r="A23" s="71" t="s">
        <v>125</v>
      </c>
      <c r="B23" s="218" t="s">
        <v>126</v>
      </c>
      <c r="C23" s="219"/>
      <c r="D23" s="220"/>
      <c r="E23" s="73">
        <f>ROUNDDOWN(E20+E21+E22,-3)</f>
        <v>47412000</v>
      </c>
      <c r="F23" s="74" t="s">
        <v>77</v>
      </c>
      <c r="G23" s="76" t="s">
        <v>127</v>
      </c>
    </row>
    <row r="24" spans="1:8" ht="18" customHeight="1">
      <c r="A24" s="71" t="s">
        <v>128</v>
      </c>
      <c r="B24" s="219" t="s">
        <v>129</v>
      </c>
      <c r="C24" s="219"/>
      <c r="D24" s="220"/>
      <c r="E24" s="73">
        <f>E23*0.1</f>
        <v>4741200</v>
      </c>
      <c r="F24" s="74" t="s">
        <v>130</v>
      </c>
      <c r="G24" s="74" t="s">
        <v>77</v>
      </c>
    </row>
    <row r="25" spans="1:8" ht="18" customHeight="1">
      <c r="A25" s="71" t="s">
        <v>131</v>
      </c>
      <c r="B25" s="221" t="s">
        <v>132</v>
      </c>
      <c r="C25" s="219"/>
      <c r="D25" s="220"/>
      <c r="E25" s="73">
        <f>E23+E24</f>
        <v>52153200</v>
      </c>
      <c r="F25" s="74" t="s">
        <v>77</v>
      </c>
      <c r="G25" s="74" t="s">
        <v>77</v>
      </c>
    </row>
    <row r="26" spans="1:8" ht="18" customHeight="1">
      <c r="A26" s="71" t="s">
        <v>133</v>
      </c>
      <c r="B26" s="218" t="s">
        <v>134</v>
      </c>
      <c r="C26" s="219"/>
      <c r="D26" s="220"/>
      <c r="E26" s="73">
        <f>E25</f>
        <v>52153200</v>
      </c>
      <c r="F26" s="74" t="s">
        <v>77</v>
      </c>
      <c r="G26" s="74" t="s">
        <v>77</v>
      </c>
    </row>
  </sheetData>
  <mergeCells count="15">
    <mergeCell ref="B1:G1"/>
    <mergeCell ref="B2:E2"/>
    <mergeCell ref="F2:G2"/>
    <mergeCell ref="B3:D3"/>
    <mergeCell ref="B4:B19"/>
    <mergeCell ref="C4:C7"/>
    <mergeCell ref="C8:C10"/>
    <mergeCell ref="C11:C19"/>
    <mergeCell ref="B26:D26"/>
    <mergeCell ref="B20:D20"/>
    <mergeCell ref="B21:D21"/>
    <mergeCell ref="B22:D22"/>
    <mergeCell ref="B23:D23"/>
    <mergeCell ref="B24:D24"/>
    <mergeCell ref="B25:D25"/>
  </mergeCells>
  <phoneticPr fontId="3" type="noConversion"/>
  <pageMargins left="0.5" right="0.33" top="0.77" bottom="0.74803149606299213" header="0.31496062992125984" footer="0.31496062992125984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J25"/>
  <sheetViews>
    <sheetView workbookViewId="0">
      <selection sqref="A1:XFD1048576"/>
    </sheetView>
  </sheetViews>
  <sheetFormatPr defaultRowHeight="13.5"/>
  <cols>
    <col min="1" max="9" width="10.77734375" customWidth="1"/>
    <col min="10" max="10" width="15.77734375" customWidth="1"/>
  </cols>
  <sheetData>
    <row r="1" spans="1:10" ht="18" customHeight="1">
      <c r="A1" s="197" t="s">
        <v>57</v>
      </c>
      <c r="B1" s="197"/>
      <c r="C1" s="197"/>
      <c r="D1" s="197"/>
      <c r="E1" s="197"/>
      <c r="F1" s="197"/>
      <c r="G1" s="197"/>
      <c r="H1" s="197"/>
      <c r="I1" s="197"/>
      <c r="J1" s="197"/>
    </row>
    <row r="2" spans="1:10" ht="18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</row>
    <row r="3" spans="1:10" ht="18" customHeight="1">
      <c r="A3" s="197"/>
      <c r="B3" s="197"/>
      <c r="C3" s="197"/>
      <c r="D3" s="197"/>
      <c r="E3" s="197"/>
      <c r="F3" s="197"/>
      <c r="G3" s="197"/>
      <c r="H3" s="197"/>
      <c r="I3" s="197"/>
      <c r="J3" s="197"/>
    </row>
    <row r="4" spans="1:10" ht="18" customHeight="1">
      <c r="A4" s="197"/>
      <c r="B4" s="197"/>
      <c r="C4" s="197"/>
      <c r="D4" s="197"/>
      <c r="E4" s="197"/>
      <c r="F4" s="197"/>
      <c r="G4" s="197"/>
      <c r="H4" s="197"/>
      <c r="I4" s="197"/>
      <c r="J4" s="197"/>
    </row>
    <row r="5" spans="1:10" ht="18" customHeight="1">
      <c r="A5" s="197"/>
      <c r="B5" s="197"/>
      <c r="C5" s="197"/>
      <c r="D5" s="197"/>
      <c r="E5" s="197"/>
      <c r="F5" s="197"/>
      <c r="G5" s="197"/>
      <c r="H5" s="197"/>
      <c r="I5" s="197"/>
      <c r="J5" s="197"/>
    </row>
    <row r="6" spans="1:10" ht="18" customHeight="1">
      <c r="A6" s="197"/>
      <c r="B6" s="197"/>
      <c r="C6" s="197"/>
      <c r="D6" s="197"/>
      <c r="E6" s="197"/>
      <c r="F6" s="197"/>
      <c r="G6" s="197"/>
      <c r="H6" s="197"/>
      <c r="I6" s="197"/>
      <c r="J6" s="197"/>
    </row>
    <row r="7" spans="1:10" ht="18" customHeight="1">
      <c r="A7" s="197"/>
      <c r="B7" s="197"/>
      <c r="C7" s="197"/>
      <c r="D7" s="197"/>
      <c r="E7" s="197"/>
      <c r="F7" s="197"/>
      <c r="G7" s="197"/>
      <c r="H7" s="197"/>
      <c r="I7" s="197"/>
      <c r="J7" s="197"/>
    </row>
    <row r="8" spans="1:10" ht="18" customHeight="1">
      <c r="A8" s="197"/>
      <c r="B8" s="197"/>
      <c r="C8" s="197"/>
      <c r="D8" s="197"/>
      <c r="E8" s="197"/>
      <c r="F8" s="197"/>
      <c r="G8" s="197"/>
      <c r="H8" s="197"/>
      <c r="I8" s="197"/>
      <c r="J8" s="197"/>
    </row>
    <row r="9" spans="1:10" ht="18" customHeight="1">
      <c r="A9" s="197"/>
      <c r="B9" s="197"/>
      <c r="C9" s="197"/>
      <c r="D9" s="197"/>
      <c r="E9" s="197"/>
      <c r="F9" s="197"/>
      <c r="G9" s="197"/>
      <c r="H9" s="197"/>
      <c r="I9" s="197"/>
      <c r="J9" s="197"/>
    </row>
    <row r="10" spans="1:10" ht="18" customHeight="1">
      <c r="A10" s="197"/>
      <c r="B10" s="197"/>
      <c r="C10" s="197"/>
      <c r="D10" s="197"/>
      <c r="E10" s="197"/>
      <c r="F10" s="197"/>
      <c r="G10" s="197"/>
      <c r="H10" s="197"/>
      <c r="I10" s="197"/>
      <c r="J10" s="197"/>
    </row>
    <row r="11" spans="1:10" ht="18" customHeight="1">
      <c r="A11" s="197"/>
      <c r="B11" s="197"/>
      <c r="C11" s="197"/>
      <c r="D11" s="197"/>
      <c r="E11" s="197"/>
      <c r="F11" s="197"/>
      <c r="G11" s="197"/>
      <c r="H11" s="197"/>
      <c r="I11" s="197"/>
      <c r="J11" s="197"/>
    </row>
    <row r="12" spans="1:10" ht="18" customHeight="1">
      <c r="A12" s="197"/>
      <c r="B12" s="197"/>
      <c r="C12" s="197"/>
      <c r="D12" s="197"/>
      <c r="E12" s="197"/>
      <c r="F12" s="197"/>
      <c r="G12" s="197"/>
      <c r="H12" s="197"/>
      <c r="I12" s="197"/>
      <c r="J12" s="197"/>
    </row>
    <row r="13" spans="1:10" ht="18" customHeight="1">
      <c r="A13" s="197"/>
      <c r="B13" s="197"/>
      <c r="C13" s="197"/>
      <c r="D13" s="197"/>
      <c r="E13" s="197"/>
      <c r="F13" s="197"/>
      <c r="G13" s="197"/>
      <c r="H13" s="197"/>
      <c r="I13" s="197"/>
      <c r="J13" s="197"/>
    </row>
    <row r="14" spans="1:10" ht="18" customHeight="1">
      <c r="A14" s="197"/>
      <c r="B14" s="197"/>
      <c r="C14" s="197"/>
      <c r="D14" s="197"/>
      <c r="E14" s="197"/>
      <c r="F14" s="197"/>
      <c r="G14" s="197"/>
      <c r="H14" s="197"/>
      <c r="I14" s="197"/>
      <c r="J14" s="197"/>
    </row>
    <row r="15" spans="1:10" ht="18" customHeight="1">
      <c r="A15" s="197"/>
      <c r="B15" s="197"/>
      <c r="C15" s="197"/>
      <c r="D15" s="197"/>
      <c r="E15" s="197"/>
      <c r="F15" s="197"/>
      <c r="G15" s="197"/>
      <c r="H15" s="197"/>
      <c r="I15" s="197"/>
      <c r="J15" s="197"/>
    </row>
    <row r="16" spans="1:10" ht="18" customHeight="1">
      <c r="A16" s="197"/>
      <c r="B16" s="197"/>
      <c r="C16" s="197"/>
      <c r="D16" s="197"/>
      <c r="E16" s="197"/>
      <c r="F16" s="197"/>
      <c r="G16" s="197"/>
      <c r="H16" s="197"/>
      <c r="I16" s="197"/>
      <c r="J16" s="197"/>
    </row>
    <row r="17" spans="1:10" ht="18" customHeight="1">
      <c r="A17" s="197"/>
      <c r="B17" s="197"/>
      <c r="C17" s="197"/>
      <c r="D17" s="197"/>
      <c r="E17" s="197"/>
      <c r="F17" s="197"/>
      <c r="G17" s="197"/>
      <c r="H17" s="197"/>
      <c r="I17" s="197"/>
      <c r="J17" s="197"/>
    </row>
    <row r="18" spans="1:10" ht="18" customHeight="1">
      <c r="A18" s="197"/>
      <c r="B18" s="197"/>
      <c r="C18" s="197"/>
      <c r="D18" s="197"/>
      <c r="E18" s="197"/>
      <c r="F18" s="197"/>
      <c r="G18" s="197"/>
      <c r="H18" s="197"/>
      <c r="I18" s="197"/>
      <c r="J18" s="197"/>
    </row>
    <row r="19" spans="1:10" ht="18" customHeight="1">
      <c r="A19" s="197"/>
      <c r="B19" s="197"/>
      <c r="C19" s="197"/>
      <c r="D19" s="197"/>
      <c r="E19" s="197"/>
      <c r="F19" s="197"/>
      <c r="G19" s="197"/>
      <c r="H19" s="197"/>
      <c r="I19" s="197"/>
      <c r="J19" s="197"/>
    </row>
    <row r="20" spans="1:10" ht="18" customHeight="1">
      <c r="A20" s="197"/>
      <c r="B20" s="197"/>
      <c r="C20" s="197"/>
      <c r="D20" s="197"/>
      <c r="E20" s="197"/>
      <c r="F20" s="197"/>
      <c r="G20" s="197"/>
      <c r="H20" s="197"/>
      <c r="I20" s="197"/>
      <c r="J20" s="197"/>
    </row>
    <row r="21" spans="1:10" ht="18" customHeight="1">
      <c r="A21" s="197"/>
      <c r="B21" s="197"/>
      <c r="C21" s="197"/>
      <c r="D21" s="197"/>
      <c r="E21" s="197"/>
      <c r="F21" s="197"/>
      <c r="G21" s="197"/>
      <c r="H21" s="197"/>
      <c r="I21" s="197"/>
      <c r="J21" s="197"/>
    </row>
    <row r="22" spans="1:10" ht="18" customHeight="1">
      <c r="A22" s="197"/>
      <c r="B22" s="197"/>
      <c r="C22" s="197"/>
      <c r="D22" s="197"/>
      <c r="E22" s="197"/>
      <c r="F22" s="197"/>
      <c r="G22" s="197"/>
      <c r="H22" s="197"/>
      <c r="I22" s="197"/>
      <c r="J22" s="197"/>
    </row>
    <row r="23" spans="1:10" ht="18" customHeight="1">
      <c r="A23" s="197"/>
      <c r="B23" s="197"/>
      <c r="C23" s="197"/>
      <c r="D23" s="197"/>
      <c r="E23" s="197"/>
      <c r="F23" s="197"/>
      <c r="G23" s="197"/>
      <c r="H23" s="197"/>
      <c r="I23" s="197"/>
      <c r="J23" s="197"/>
    </row>
    <row r="24" spans="1:10" ht="18" customHeight="1">
      <c r="A24" s="197"/>
      <c r="B24" s="197"/>
      <c r="C24" s="197"/>
      <c r="D24" s="197"/>
      <c r="E24" s="197"/>
      <c r="F24" s="197"/>
      <c r="G24" s="197"/>
      <c r="H24" s="197"/>
      <c r="I24" s="197"/>
      <c r="J24" s="197"/>
    </row>
    <row r="25" spans="1:10" ht="18" customHeight="1">
      <c r="A25" s="197"/>
      <c r="B25" s="197"/>
      <c r="C25" s="197"/>
      <c r="D25" s="197"/>
      <c r="E25" s="197"/>
      <c r="F25" s="197"/>
      <c r="G25" s="197"/>
      <c r="H25" s="197"/>
      <c r="I25" s="197"/>
      <c r="J25" s="197"/>
    </row>
  </sheetData>
  <mergeCells count="1">
    <mergeCell ref="A1:J25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21"/>
  <sheetViews>
    <sheetView zoomScale="85" zoomScaleNormal="85" workbookViewId="0">
      <selection activeCell="E23" sqref="E23"/>
    </sheetView>
  </sheetViews>
  <sheetFormatPr defaultRowHeight="13.5"/>
  <cols>
    <col min="1" max="2" width="27.21875" style="5" customWidth="1"/>
    <col min="3" max="3" width="4.109375" style="5" customWidth="1"/>
    <col min="4" max="4" width="7.6640625" style="5" customWidth="1"/>
    <col min="5" max="5" width="12.109375" style="5" customWidth="1"/>
    <col min="6" max="6" width="12.77734375" style="86" bestFit="1" customWidth="1"/>
    <col min="7" max="12" width="12.109375" style="5" customWidth="1"/>
    <col min="13" max="13" width="15.5546875" style="5" bestFit="1" customWidth="1"/>
    <col min="14" max="43" width="2.33203125" style="5" hidden="1" customWidth="1"/>
    <col min="44" max="44" width="9.44140625" style="5" hidden="1" customWidth="1"/>
    <col min="45" max="46" width="1.44140625" style="5" hidden="1" customWidth="1"/>
    <col min="47" max="47" width="21.88671875" style="5" hidden="1" customWidth="1"/>
    <col min="48" max="48" width="9.44140625" style="5" hidden="1" customWidth="1"/>
    <col min="49" max="16384" width="8.88671875" style="5"/>
  </cols>
  <sheetData>
    <row r="1" spans="1:48" ht="26.25">
      <c r="A1" s="229" t="s">
        <v>135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</row>
    <row r="3" spans="1:48">
      <c r="A3" s="231" t="str">
        <f>[1]수량산출서!A3</f>
        <v>통영케이블카 지주(1,3,4) 도장공사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</row>
    <row r="4" spans="1:48" ht="16.5">
      <c r="A4" s="228" t="s">
        <v>136</v>
      </c>
      <c r="B4" s="228" t="s">
        <v>137</v>
      </c>
      <c r="C4" s="228" t="s">
        <v>138</v>
      </c>
      <c r="D4" s="228" t="s">
        <v>139</v>
      </c>
      <c r="E4" s="228" t="s">
        <v>140</v>
      </c>
      <c r="F4" s="228"/>
      <c r="G4" s="228" t="s">
        <v>141</v>
      </c>
      <c r="H4" s="228"/>
      <c r="I4" s="228" t="s">
        <v>142</v>
      </c>
      <c r="J4" s="228"/>
      <c r="K4" s="228" t="s">
        <v>143</v>
      </c>
      <c r="L4" s="228"/>
      <c r="M4" s="228" t="s">
        <v>144</v>
      </c>
      <c r="N4" s="227" t="s">
        <v>145</v>
      </c>
      <c r="O4" s="227" t="s">
        <v>146</v>
      </c>
      <c r="P4" s="227" t="s">
        <v>147</v>
      </c>
      <c r="Q4" s="227" t="s">
        <v>148</v>
      </c>
      <c r="R4" s="227" t="s">
        <v>149</v>
      </c>
      <c r="S4" s="227" t="s">
        <v>150</v>
      </c>
      <c r="T4" s="227" t="s">
        <v>151</v>
      </c>
      <c r="U4" s="227" t="s">
        <v>152</v>
      </c>
      <c r="V4" s="227" t="s">
        <v>153</v>
      </c>
      <c r="W4" s="227" t="s">
        <v>154</v>
      </c>
      <c r="X4" s="227" t="s">
        <v>155</v>
      </c>
      <c r="Y4" s="227" t="s">
        <v>156</v>
      </c>
      <c r="Z4" s="227" t="s">
        <v>157</v>
      </c>
      <c r="AA4" s="227" t="s">
        <v>158</v>
      </c>
      <c r="AB4" s="227" t="s">
        <v>159</v>
      </c>
      <c r="AC4" s="227" t="s">
        <v>160</v>
      </c>
      <c r="AD4" s="227" t="s">
        <v>161</v>
      </c>
      <c r="AE4" s="227" t="s">
        <v>162</v>
      </c>
      <c r="AF4" s="227" t="s">
        <v>163</v>
      </c>
      <c r="AG4" s="227" t="s">
        <v>164</v>
      </c>
      <c r="AH4" s="227" t="s">
        <v>165</v>
      </c>
      <c r="AI4" s="227" t="s">
        <v>166</v>
      </c>
      <c r="AJ4" s="227" t="s">
        <v>167</v>
      </c>
      <c r="AK4" s="227" t="s">
        <v>168</v>
      </c>
      <c r="AL4" s="227" t="s">
        <v>169</v>
      </c>
      <c r="AM4" s="227" t="s">
        <v>170</v>
      </c>
      <c r="AN4" s="227" t="s">
        <v>171</v>
      </c>
      <c r="AO4" s="227" t="s">
        <v>172</v>
      </c>
      <c r="AP4" s="227" t="s">
        <v>173</v>
      </c>
      <c r="AQ4" s="227" t="s">
        <v>174</v>
      </c>
      <c r="AR4" s="227" t="s">
        <v>175</v>
      </c>
      <c r="AS4" s="227" t="s">
        <v>176</v>
      </c>
      <c r="AT4" s="227" t="s">
        <v>177</v>
      </c>
      <c r="AU4" s="227" t="s">
        <v>178</v>
      </c>
      <c r="AV4" s="227" t="s">
        <v>179</v>
      </c>
    </row>
    <row r="5" spans="1:48" ht="16.5">
      <c r="A5" s="228"/>
      <c r="B5" s="228"/>
      <c r="C5" s="228"/>
      <c r="D5" s="228"/>
      <c r="E5" s="77" t="s">
        <v>180</v>
      </c>
      <c r="F5" s="78" t="s">
        <v>181</v>
      </c>
      <c r="G5" s="77" t="s">
        <v>180</v>
      </c>
      <c r="H5" s="77" t="s">
        <v>181</v>
      </c>
      <c r="I5" s="77" t="s">
        <v>180</v>
      </c>
      <c r="J5" s="77" t="s">
        <v>181</v>
      </c>
      <c r="K5" s="77" t="s">
        <v>180</v>
      </c>
      <c r="L5" s="77" t="s">
        <v>181</v>
      </c>
      <c r="M5" s="228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7"/>
      <c r="AG5" s="227"/>
      <c r="AH5" s="227"/>
      <c r="AI5" s="227"/>
      <c r="AJ5" s="227"/>
      <c r="AK5" s="227"/>
      <c r="AL5" s="227"/>
      <c r="AM5" s="227"/>
      <c r="AN5" s="227"/>
      <c r="AO5" s="227"/>
      <c r="AP5" s="227"/>
      <c r="AQ5" s="227"/>
      <c r="AR5" s="227"/>
      <c r="AS5" s="227"/>
      <c r="AT5" s="227"/>
      <c r="AU5" s="227"/>
      <c r="AV5" s="227"/>
    </row>
    <row r="6" spans="1:48" ht="23.25" customHeight="1">
      <c r="A6" s="79" t="s">
        <v>182</v>
      </c>
      <c r="B6" s="79" t="s">
        <v>183</v>
      </c>
      <c r="C6" s="80" t="s">
        <v>184</v>
      </c>
      <c r="D6" s="81">
        <f>[1]수량산출서!J504</f>
        <v>226</v>
      </c>
      <c r="E6" s="82">
        <f>[1]일위대가표!G13</f>
        <v>3999.5119999999997</v>
      </c>
      <c r="F6" s="83">
        <f>TRUNC(E6*D6, 0)</f>
        <v>903889</v>
      </c>
      <c r="G6" s="82">
        <f>[1]일위대가표!I13</f>
        <v>732.76800000000003</v>
      </c>
      <c r="H6" s="82">
        <f>TRUNC(G6*D6, 0)</f>
        <v>165605</v>
      </c>
      <c r="I6" s="82">
        <f>[1]일위대가표!K13</f>
        <v>238.5</v>
      </c>
      <c r="J6" s="82">
        <f>TRUNC(I6*D6, 0)</f>
        <v>53901</v>
      </c>
      <c r="K6" s="82"/>
      <c r="L6" s="82">
        <f>SUM(F6,H6,J6)</f>
        <v>1123395</v>
      </c>
      <c r="M6" s="84" t="s">
        <v>77</v>
      </c>
      <c r="N6" s="71" t="s">
        <v>185</v>
      </c>
      <c r="O6" s="71" t="s">
        <v>77</v>
      </c>
      <c r="P6" s="71" t="s">
        <v>77</v>
      </c>
      <c r="Q6" s="71" t="s">
        <v>186</v>
      </c>
      <c r="R6" s="71" t="s">
        <v>187</v>
      </c>
      <c r="S6" s="71" t="s">
        <v>188</v>
      </c>
      <c r="T6" s="71" t="s">
        <v>188</v>
      </c>
      <c r="AR6" s="71" t="s">
        <v>77</v>
      </c>
      <c r="AS6" s="71" t="s">
        <v>77</v>
      </c>
      <c r="AU6" s="71" t="s">
        <v>189</v>
      </c>
      <c r="AV6" s="5">
        <v>4</v>
      </c>
    </row>
    <row r="7" spans="1:48" ht="23.25" customHeight="1">
      <c r="A7" s="84"/>
      <c r="B7" s="79" t="s">
        <v>190</v>
      </c>
      <c r="C7" s="81" t="s">
        <v>191</v>
      </c>
      <c r="D7" s="81">
        <f>[1]수량산출서!J505</f>
        <v>677</v>
      </c>
      <c r="E7" s="82">
        <f>[1]일위대가표!G22</f>
        <v>3999.5119999999997</v>
      </c>
      <c r="F7" s="83">
        <f>TRUNC(E7*D7, 0)</f>
        <v>2707669</v>
      </c>
      <c r="G7" s="82">
        <f>[1]일위대가표!I22</f>
        <v>879.32159999999999</v>
      </c>
      <c r="H7" s="82">
        <f>TRUNC(G7*D7, 0)</f>
        <v>595300</v>
      </c>
      <c r="I7" s="82">
        <f>[1]일위대가표!K22</f>
        <v>238.5</v>
      </c>
      <c r="J7" s="82">
        <f>TRUNC(I7*D7, 0)</f>
        <v>161464</v>
      </c>
      <c r="K7" s="82"/>
      <c r="L7" s="82">
        <f>SUM(F7,H7,J7)</f>
        <v>3464433</v>
      </c>
      <c r="M7" s="79" t="s">
        <v>192</v>
      </c>
      <c r="N7" s="71" t="s">
        <v>193</v>
      </c>
      <c r="O7" s="71" t="s">
        <v>77</v>
      </c>
      <c r="P7" s="71" t="s">
        <v>77</v>
      </c>
      <c r="Q7" s="71" t="s">
        <v>186</v>
      </c>
      <c r="R7" s="71" t="s">
        <v>187</v>
      </c>
      <c r="S7" s="71" t="s">
        <v>188</v>
      </c>
      <c r="T7" s="71" t="s">
        <v>188</v>
      </c>
      <c r="AR7" s="71" t="s">
        <v>77</v>
      </c>
      <c r="AS7" s="71" t="s">
        <v>77</v>
      </c>
      <c r="AU7" s="71" t="s">
        <v>194</v>
      </c>
      <c r="AV7" s="5">
        <v>5</v>
      </c>
    </row>
    <row r="8" spans="1:48" ht="23.25" customHeight="1">
      <c r="A8" s="84"/>
      <c r="B8" s="79" t="s">
        <v>195</v>
      </c>
      <c r="C8" s="81" t="s">
        <v>196</v>
      </c>
      <c r="D8" s="81">
        <f>[1]수량산출서!J506</f>
        <v>831</v>
      </c>
      <c r="E8" s="82">
        <f>[1]일위대가표!G31</f>
        <v>3999.5119999999997</v>
      </c>
      <c r="F8" s="83">
        <f>TRUNC(E8*D8, 0)</f>
        <v>3323594</v>
      </c>
      <c r="G8" s="82">
        <f>[1]일위대가표!I31</f>
        <v>1025.8751999999999</v>
      </c>
      <c r="H8" s="82">
        <f t="shared" ref="H8:H20" si="0">TRUNC(G8*D8, 0)</f>
        <v>852502</v>
      </c>
      <c r="I8" s="82">
        <f>[1]일위대가표!K31</f>
        <v>238.5</v>
      </c>
      <c r="J8" s="82">
        <f>TRUNC(I8*D8, 0)</f>
        <v>198193</v>
      </c>
      <c r="K8" s="82"/>
      <c r="L8" s="82">
        <f>SUM(F8,H8,J8)</f>
        <v>4374289</v>
      </c>
      <c r="M8" s="79" t="s">
        <v>197</v>
      </c>
      <c r="N8" s="71" t="s">
        <v>198</v>
      </c>
      <c r="O8" s="71" t="s">
        <v>77</v>
      </c>
      <c r="P8" s="71" t="s">
        <v>77</v>
      </c>
      <c r="Q8" s="71" t="s">
        <v>186</v>
      </c>
      <c r="R8" s="71" t="s">
        <v>187</v>
      </c>
      <c r="S8" s="71" t="s">
        <v>188</v>
      </c>
      <c r="T8" s="71" t="s">
        <v>188</v>
      </c>
      <c r="AR8" s="71" t="s">
        <v>77</v>
      </c>
      <c r="AS8" s="71" t="s">
        <v>77</v>
      </c>
      <c r="AU8" s="71" t="s">
        <v>199</v>
      </c>
      <c r="AV8" s="5">
        <v>6</v>
      </c>
    </row>
    <row r="9" spans="1:48" ht="23.25" customHeight="1">
      <c r="A9" s="84"/>
      <c r="B9" s="79" t="s">
        <v>200</v>
      </c>
      <c r="C9" s="81" t="s">
        <v>201</v>
      </c>
      <c r="D9" s="81">
        <f>[1]수량산출서!J507</f>
        <v>423</v>
      </c>
      <c r="E9" s="82">
        <f>[1]일위대가표!G40</f>
        <v>3999.5119999999997</v>
      </c>
      <c r="F9" s="83">
        <f>TRUNC(E9*D9, 0)</f>
        <v>1691793</v>
      </c>
      <c r="G9" s="82">
        <f>[1]일위대가표!I40</f>
        <v>1245.7056</v>
      </c>
      <c r="H9" s="82">
        <f t="shared" si="0"/>
        <v>526933</v>
      </c>
      <c r="I9" s="82">
        <f>[1]일위대가표!K40</f>
        <v>238.5</v>
      </c>
      <c r="J9" s="82">
        <f>TRUNC(I9*D9, 0)</f>
        <v>100885</v>
      </c>
      <c r="K9" s="82"/>
      <c r="L9" s="82">
        <f>SUM(F9,H9,J9)</f>
        <v>2319611</v>
      </c>
      <c r="M9" s="79" t="s">
        <v>202</v>
      </c>
      <c r="N9" s="71" t="s">
        <v>203</v>
      </c>
      <c r="O9" s="71" t="s">
        <v>77</v>
      </c>
      <c r="P9" s="71" t="s">
        <v>77</v>
      </c>
      <c r="Q9" s="71" t="s">
        <v>186</v>
      </c>
      <c r="R9" s="71" t="s">
        <v>187</v>
      </c>
      <c r="S9" s="71" t="s">
        <v>188</v>
      </c>
      <c r="T9" s="71" t="s">
        <v>188</v>
      </c>
      <c r="AR9" s="71" t="s">
        <v>77</v>
      </c>
      <c r="AS9" s="71" t="s">
        <v>77</v>
      </c>
      <c r="AU9" s="71" t="s">
        <v>204</v>
      </c>
      <c r="AV9" s="5">
        <v>7</v>
      </c>
    </row>
    <row r="10" spans="1:48" ht="23.25" customHeight="1">
      <c r="A10" s="79" t="s">
        <v>205</v>
      </c>
      <c r="B10" s="79" t="s">
        <v>206</v>
      </c>
      <c r="C10" s="81" t="s">
        <v>207</v>
      </c>
      <c r="D10" s="81">
        <f>[1]수량산출서!J504*0.3</f>
        <v>67.8</v>
      </c>
      <c r="E10" s="83">
        <v>0</v>
      </c>
      <c r="F10" s="83">
        <f t="shared" ref="F10:F20" si="1">TRUNC(E10*D10, 0)</f>
        <v>0</v>
      </c>
      <c r="G10" s="85">
        <f>[1]일위대가표!I43</f>
        <v>21649</v>
      </c>
      <c r="H10" s="82">
        <f t="shared" si="0"/>
        <v>1467802</v>
      </c>
      <c r="I10" s="83">
        <v>0</v>
      </c>
      <c r="J10" s="83">
        <f t="shared" ref="J10:J20" si="2">TRUNC(I10*D10, 0)</f>
        <v>0</v>
      </c>
      <c r="K10" s="82"/>
      <c r="L10" s="82">
        <f t="shared" ref="L10:L20" si="3">SUM(F10,H10,J10)</f>
        <v>1467802</v>
      </c>
      <c r="M10" s="79"/>
    </row>
    <row r="11" spans="1:48" ht="23.25" customHeight="1">
      <c r="A11" s="79" t="s">
        <v>208</v>
      </c>
      <c r="B11" s="79" t="s">
        <v>209</v>
      </c>
      <c r="C11" s="81" t="s">
        <v>207</v>
      </c>
      <c r="D11" s="81">
        <f>[1]수량산출서!J505*0.3</f>
        <v>203.1</v>
      </c>
      <c r="E11" s="83">
        <v>0</v>
      </c>
      <c r="F11" s="83">
        <f t="shared" si="1"/>
        <v>0</v>
      </c>
      <c r="G11" s="85">
        <f>[1]일위대가표!I46</f>
        <v>25978.799999999999</v>
      </c>
      <c r="H11" s="82">
        <f t="shared" si="0"/>
        <v>5276294</v>
      </c>
      <c r="I11" s="83">
        <v>0</v>
      </c>
      <c r="J11" s="83">
        <f t="shared" si="2"/>
        <v>0</v>
      </c>
      <c r="K11" s="82"/>
      <c r="L11" s="82">
        <f t="shared" si="3"/>
        <v>5276294</v>
      </c>
      <c r="M11" s="79" t="s">
        <v>210</v>
      </c>
    </row>
    <row r="12" spans="1:48" ht="23.25" customHeight="1">
      <c r="A12" s="79"/>
      <c r="B12" s="79" t="s">
        <v>211</v>
      </c>
      <c r="C12" s="81" t="s">
        <v>212</v>
      </c>
      <c r="D12" s="81">
        <f>[1]수량산출서!J506*0.3</f>
        <v>249.29999999999998</v>
      </c>
      <c r="E12" s="83">
        <v>0</v>
      </c>
      <c r="F12" s="83">
        <f t="shared" si="1"/>
        <v>0</v>
      </c>
      <c r="G12" s="85">
        <f>[1]일위대가표!I49</f>
        <v>30308.600000000002</v>
      </c>
      <c r="H12" s="82">
        <f t="shared" si="0"/>
        <v>7555933</v>
      </c>
      <c r="I12" s="83">
        <v>0</v>
      </c>
      <c r="J12" s="83">
        <f t="shared" si="2"/>
        <v>0</v>
      </c>
      <c r="K12" s="82"/>
      <c r="L12" s="82">
        <f t="shared" si="3"/>
        <v>7555933</v>
      </c>
      <c r="M12" s="79" t="s">
        <v>202</v>
      </c>
    </row>
    <row r="13" spans="1:48" ht="23.25" customHeight="1">
      <c r="A13" s="79"/>
      <c r="B13" s="79" t="s">
        <v>213</v>
      </c>
      <c r="C13" s="81" t="s">
        <v>207</v>
      </c>
      <c r="D13" s="81">
        <f>[1]수량산출서!J507*0.3</f>
        <v>126.89999999999999</v>
      </c>
      <c r="E13" s="83">
        <v>0</v>
      </c>
      <c r="F13" s="83">
        <f t="shared" si="1"/>
        <v>0</v>
      </c>
      <c r="G13" s="85">
        <f>[1]일위대가표!I52</f>
        <v>36803.300000000003</v>
      </c>
      <c r="H13" s="82">
        <f t="shared" si="0"/>
        <v>4670338</v>
      </c>
      <c r="I13" s="83">
        <v>0</v>
      </c>
      <c r="J13" s="83">
        <f t="shared" si="2"/>
        <v>0</v>
      </c>
      <c r="K13" s="82"/>
      <c r="L13" s="82">
        <f t="shared" si="3"/>
        <v>4670338</v>
      </c>
      <c r="M13" s="79" t="s">
        <v>214</v>
      </c>
    </row>
    <row r="14" spans="1:48" ht="23.25" hidden="1" customHeight="1">
      <c r="A14" s="79"/>
      <c r="B14" s="79"/>
      <c r="C14" s="79"/>
      <c r="D14" s="81"/>
      <c r="E14" s="81">
        <f>[2]일위대가표!G51</f>
        <v>25.5</v>
      </c>
      <c r="F14" s="83">
        <f t="shared" si="1"/>
        <v>0</v>
      </c>
      <c r="G14" s="81"/>
      <c r="H14" s="82">
        <f t="shared" si="0"/>
        <v>0</v>
      </c>
      <c r="I14" s="81"/>
      <c r="J14" s="82">
        <f t="shared" si="2"/>
        <v>0</v>
      </c>
      <c r="K14" s="82"/>
      <c r="L14" s="82">
        <f t="shared" si="3"/>
        <v>0</v>
      </c>
      <c r="M14" s="79"/>
    </row>
    <row r="15" spans="1:48" ht="23.25" hidden="1" customHeight="1">
      <c r="A15" s="79"/>
      <c r="B15" s="79"/>
      <c r="C15" s="79"/>
      <c r="D15" s="81"/>
      <c r="E15" s="81" t="str">
        <f>[2]일위대가표!G52</f>
        <v xml:space="preserve"> </v>
      </c>
      <c r="F15" s="83" t="e">
        <f>TRUNC(E15*D15, 0)</f>
        <v>#VALUE!</v>
      </c>
      <c r="G15" s="81"/>
      <c r="H15" s="82">
        <f t="shared" si="0"/>
        <v>0</v>
      </c>
      <c r="I15" s="81"/>
      <c r="J15" s="82">
        <f t="shared" si="2"/>
        <v>0</v>
      </c>
      <c r="K15" s="82" t="e">
        <f>TRUNC(E15+G15+I15, 0)</f>
        <v>#VALUE!</v>
      </c>
      <c r="L15" s="82" t="e">
        <f t="shared" si="3"/>
        <v>#VALUE!</v>
      </c>
      <c r="M15" s="79"/>
    </row>
    <row r="16" spans="1:48" ht="23.25" hidden="1" customHeight="1">
      <c r="A16" s="79"/>
      <c r="B16" s="79"/>
      <c r="C16" s="79"/>
      <c r="D16" s="81"/>
      <c r="E16" s="81">
        <f>[2]일위대가표!G54</f>
        <v>5680.5107199999993</v>
      </c>
      <c r="F16" s="83">
        <f t="shared" si="1"/>
        <v>0</v>
      </c>
      <c r="G16" s="81"/>
      <c r="H16" s="82">
        <f t="shared" si="0"/>
        <v>0</v>
      </c>
      <c r="I16" s="81"/>
      <c r="J16" s="82">
        <f t="shared" si="2"/>
        <v>0</v>
      </c>
      <c r="K16" s="81"/>
      <c r="L16" s="82">
        <f t="shared" si="3"/>
        <v>0</v>
      </c>
      <c r="M16" s="79"/>
    </row>
    <row r="17" spans="1:14" ht="23.25" customHeight="1">
      <c r="A17" s="79" t="s">
        <v>215</v>
      </c>
      <c r="B17" s="79" t="s">
        <v>216</v>
      </c>
      <c r="C17" s="81" t="s">
        <v>207</v>
      </c>
      <c r="D17" s="81">
        <f>[1]수량산출서!J504*0.5</f>
        <v>113</v>
      </c>
      <c r="E17" s="85">
        <f>[1]일위대가표!G60</f>
        <v>3315.7439999999997</v>
      </c>
      <c r="F17" s="83">
        <f t="shared" si="1"/>
        <v>374679</v>
      </c>
      <c r="G17" s="85">
        <f>[1]일위대가표!I60</f>
        <v>732.76800000000003</v>
      </c>
      <c r="H17" s="82">
        <f t="shared" si="0"/>
        <v>82802</v>
      </c>
      <c r="I17" s="85">
        <f>[1]일위대가표!K60</f>
        <v>238.5</v>
      </c>
      <c r="J17" s="82">
        <f t="shared" si="2"/>
        <v>26950</v>
      </c>
      <c r="K17" s="82"/>
      <c r="L17" s="82">
        <f t="shared" si="3"/>
        <v>484431</v>
      </c>
      <c r="M17" s="79"/>
    </row>
    <row r="18" spans="1:14" ht="23.25" customHeight="1">
      <c r="A18" s="79" t="s">
        <v>217</v>
      </c>
      <c r="B18" s="79" t="s">
        <v>218</v>
      </c>
      <c r="C18" s="81" t="s">
        <v>207</v>
      </c>
      <c r="D18" s="81">
        <f>[1]수량산출서!J505*0.5</f>
        <v>338.5</v>
      </c>
      <c r="E18" s="85">
        <f>[1]일위대가표!G68</f>
        <v>3315.7439999999997</v>
      </c>
      <c r="F18" s="83">
        <f t="shared" si="1"/>
        <v>1122379</v>
      </c>
      <c r="G18" s="85">
        <f>[1]일위대가표!I68</f>
        <v>879.32159999999999</v>
      </c>
      <c r="H18" s="82">
        <f t="shared" si="0"/>
        <v>297650</v>
      </c>
      <c r="I18" s="85">
        <f>[1]일위대가표!K68</f>
        <v>238.5</v>
      </c>
      <c r="J18" s="82">
        <f t="shared" si="2"/>
        <v>80732</v>
      </c>
      <c r="K18" s="82"/>
      <c r="L18" s="82">
        <f t="shared" si="3"/>
        <v>1500761</v>
      </c>
      <c r="M18" s="79" t="s">
        <v>219</v>
      </c>
    </row>
    <row r="19" spans="1:14" ht="23.25" customHeight="1">
      <c r="A19" s="79"/>
      <c r="B19" s="79" t="s">
        <v>220</v>
      </c>
      <c r="C19" s="81" t="s">
        <v>221</v>
      </c>
      <c r="D19" s="81">
        <f>[1]수량산출서!J506*0.5</f>
        <v>415.5</v>
      </c>
      <c r="E19" s="85">
        <f>[1]일위대가표!G76</f>
        <v>3315.7439999999997</v>
      </c>
      <c r="F19" s="83">
        <f t="shared" si="1"/>
        <v>1377691</v>
      </c>
      <c r="G19" s="85">
        <f>[1]일위대가표!I76</f>
        <v>1025.8751999999999</v>
      </c>
      <c r="H19" s="82">
        <f t="shared" si="0"/>
        <v>426251</v>
      </c>
      <c r="I19" s="85">
        <f>[1]일위대가표!K76</f>
        <v>238.5</v>
      </c>
      <c r="J19" s="82">
        <f t="shared" si="2"/>
        <v>99096</v>
      </c>
      <c r="K19" s="82"/>
      <c r="L19" s="82">
        <f t="shared" si="3"/>
        <v>1903038</v>
      </c>
      <c r="M19" s="79" t="s">
        <v>202</v>
      </c>
    </row>
    <row r="20" spans="1:14" ht="23.25" customHeight="1">
      <c r="A20" s="79"/>
      <c r="B20" s="79" t="s">
        <v>222</v>
      </c>
      <c r="C20" s="81" t="s">
        <v>207</v>
      </c>
      <c r="D20" s="81">
        <f>[1]수량산출서!J507*0.5</f>
        <v>211.5</v>
      </c>
      <c r="E20" s="85">
        <f>[1]일위대가표!G84</f>
        <v>3315.7439999999997</v>
      </c>
      <c r="F20" s="83">
        <f t="shared" si="1"/>
        <v>701279</v>
      </c>
      <c r="G20" s="85">
        <f>[1]일위대가표!I84</f>
        <v>1245.7056</v>
      </c>
      <c r="H20" s="82">
        <f t="shared" si="0"/>
        <v>263466</v>
      </c>
      <c r="I20" s="85">
        <f>[1]일위대가표!K84</f>
        <v>238.5</v>
      </c>
      <c r="J20" s="82">
        <f t="shared" si="2"/>
        <v>50442</v>
      </c>
      <c r="K20" s="82"/>
      <c r="L20" s="82">
        <f t="shared" si="3"/>
        <v>1015187</v>
      </c>
      <c r="M20" s="79" t="s">
        <v>223</v>
      </c>
    </row>
    <row r="21" spans="1:14" ht="23.25" customHeight="1">
      <c r="A21" s="79" t="s">
        <v>224</v>
      </c>
      <c r="B21" s="79"/>
      <c r="C21" s="79"/>
      <c r="D21" s="81"/>
      <c r="E21" s="81"/>
      <c r="F21" s="83">
        <f>SUM(F6,F7,F8,F9,F17,F18,F19,F20)</f>
        <v>12202973</v>
      </c>
      <c r="G21" s="81"/>
      <c r="H21" s="82">
        <f>SUM(H6:H20)</f>
        <v>22180876</v>
      </c>
      <c r="I21" s="81"/>
      <c r="J21" s="82">
        <f>SUM(J6:J13)</f>
        <v>514443</v>
      </c>
      <c r="K21" s="81"/>
      <c r="L21" s="82">
        <f>SUM(F21,H21,J21)</f>
        <v>34898292</v>
      </c>
      <c r="M21" s="79"/>
      <c r="N21" s="5" t="s">
        <v>225</v>
      </c>
    </row>
  </sheetData>
  <mergeCells count="46">
    <mergeCell ref="A1:M1"/>
    <mergeCell ref="A3:M3"/>
    <mergeCell ref="A4:A5"/>
    <mergeCell ref="B4:B5"/>
    <mergeCell ref="C4:C5"/>
    <mergeCell ref="D4:D5"/>
    <mergeCell ref="E4:F4"/>
    <mergeCell ref="G4:H4"/>
    <mergeCell ref="I4:J4"/>
    <mergeCell ref="K4:L4"/>
    <mergeCell ref="X4:X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AJ4:AJ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V4:AV5"/>
    <mergeCell ref="AK4:AK5"/>
    <mergeCell ref="AL4:AL5"/>
    <mergeCell ref="AM4:AM5"/>
    <mergeCell ref="AN4:AN5"/>
    <mergeCell ref="AO4:AO5"/>
    <mergeCell ref="AP4:AP5"/>
    <mergeCell ref="AQ4:AQ5"/>
    <mergeCell ref="AR4:AR5"/>
    <mergeCell ref="AS4:AS5"/>
    <mergeCell ref="AT4:AT5"/>
    <mergeCell ref="AU4:AU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25"/>
  <sheetViews>
    <sheetView workbookViewId="0">
      <selection sqref="A1:XFD1048576"/>
    </sheetView>
  </sheetViews>
  <sheetFormatPr defaultRowHeight="13.5"/>
  <cols>
    <col min="1" max="9" width="10.77734375" customWidth="1"/>
    <col min="10" max="10" width="15.77734375" customWidth="1"/>
  </cols>
  <sheetData>
    <row r="1" spans="1:10" ht="18" customHeight="1">
      <c r="A1" s="197" t="s">
        <v>58</v>
      </c>
      <c r="B1" s="197"/>
      <c r="C1" s="197"/>
      <c r="D1" s="197"/>
      <c r="E1" s="197"/>
      <c r="F1" s="197"/>
      <c r="G1" s="197"/>
      <c r="H1" s="197"/>
      <c r="I1" s="197"/>
      <c r="J1" s="197"/>
    </row>
    <row r="2" spans="1:10" ht="18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</row>
    <row r="3" spans="1:10" ht="18" customHeight="1">
      <c r="A3" s="197"/>
      <c r="B3" s="197"/>
      <c r="C3" s="197"/>
      <c r="D3" s="197"/>
      <c r="E3" s="197"/>
      <c r="F3" s="197"/>
      <c r="G3" s="197"/>
      <c r="H3" s="197"/>
      <c r="I3" s="197"/>
      <c r="J3" s="197"/>
    </row>
    <row r="4" spans="1:10" ht="18" customHeight="1">
      <c r="A4" s="197"/>
      <c r="B4" s="197"/>
      <c r="C4" s="197"/>
      <c r="D4" s="197"/>
      <c r="E4" s="197"/>
      <c r="F4" s="197"/>
      <c r="G4" s="197"/>
      <c r="H4" s="197"/>
      <c r="I4" s="197"/>
      <c r="J4" s="197"/>
    </row>
    <row r="5" spans="1:10" ht="18" customHeight="1">
      <c r="A5" s="197"/>
      <c r="B5" s="197"/>
      <c r="C5" s="197"/>
      <c r="D5" s="197"/>
      <c r="E5" s="197"/>
      <c r="F5" s="197"/>
      <c r="G5" s="197"/>
      <c r="H5" s="197"/>
      <c r="I5" s="197"/>
      <c r="J5" s="197"/>
    </row>
    <row r="6" spans="1:10" ht="18" customHeight="1">
      <c r="A6" s="197"/>
      <c r="B6" s="197"/>
      <c r="C6" s="197"/>
      <c r="D6" s="197"/>
      <c r="E6" s="197"/>
      <c r="F6" s="197"/>
      <c r="G6" s="197"/>
      <c r="H6" s="197"/>
      <c r="I6" s="197"/>
      <c r="J6" s="197"/>
    </row>
    <row r="7" spans="1:10" ht="18" customHeight="1">
      <c r="A7" s="197"/>
      <c r="B7" s="197"/>
      <c r="C7" s="197"/>
      <c r="D7" s="197"/>
      <c r="E7" s="197"/>
      <c r="F7" s="197"/>
      <c r="G7" s="197"/>
      <c r="H7" s="197"/>
      <c r="I7" s="197"/>
      <c r="J7" s="197"/>
    </row>
    <row r="8" spans="1:10" ht="18" customHeight="1">
      <c r="A8" s="197"/>
      <c r="B8" s="197"/>
      <c r="C8" s="197"/>
      <c r="D8" s="197"/>
      <c r="E8" s="197"/>
      <c r="F8" s="197"/>
      <c r="G8" s="197"/>
      <c r="H8" s="197"/>
      <c r="I8" s="197"/>
      <c r="J8" s="197"/>
    </row>
    <row r="9" spans="1:10" ht="18" customHeight="1">
      <c r="A9" s="197"/>
      <c r="B9" s="197"/>
      <c r="C9" s="197"/>
      <c r="D9" s="197"/>
      <c r="E9" s="197"/>
      <c r="F9" s="197"/>
      <c r="G9" s="197"/>
      <c r="H9" s="197"/>
      <c r="I9" s="197"/>
      <c r="J9" s="197"/>
    </row>
    <row r="10" spans="1:10" ht="18" customHeight="1">
      <c r="A10" s="197"/>
      <c r="B10" s="197"/>
      <c r="C10" s="197"/>
      <c r="D10" s="197"/>
      <c r="E10" s="197"/>
      <c r="F10" s="197"/>
      <c r="G10" s="197"/>
      <c r="H10" s="197"/>
      <c r="I10" s="197"/>
      <c r="J10" s="197"/>
    </row>
    <row r="11" spans="1:10" ht="18" customHeight="1">
      <c r="A11" s="197"/>
      <c r="B11" s="197"/>
      <c r="C11" s="197"/>
      <c r="D11" s="197"/>
      <c r="E11" s="197"/>
      <c r="F11" s="197"/>
      <c r="G11" s="197"/>
      <c r="H11" s="197"/>
      <c r="I11" s="197"/>
      <c r="J11" s="197"/>
    </row>
    <row r="12" spans="1:10" ht="18" customHeight="1">
      <c r="A12" s="197"/>
      <c r="B12" s="197"/>
      <c r="C12" s="197"/>
      <c r="D12" s="197"/>
      <c r="E12" s="197"/>
      <c r="F12" s="197"/>
      <c r="G12" s="197"/>
      <c r="H12" s="197"/>
      <c r="I12" s="197"/>
      <c r="J12" s="197"/>
    </row>
    <row r="13" spans="1:10" ht="18" customHeight="1">
      <c r="A13" s="197"/>
      <c r="B13" s="197"/>
      <c r="C13" s="197"/>
      <c r="D13" s="197"/>
      <c r="E13" s="197"/>
      <c r="F13" s="197"/>
      <c r="G13" s="197"/>
      <c r="H13" s="197"/>
      <c r="I13" s="197"/>
      <c r="J13" s="197"/>
    </row>
    <row r="14" spans="1:10" ht="18" customHeight="1">
      <c r="A14" s="197"/>
      <c r="B14" s="197"/>
      <c r="C14" s="197"/>
      <c r="D14" s="197"/>
      <c r="E14" s="197"/>
      <c r="F14" s="197"/>
      <c r="G14" s="197"/>
      <c r="H14" s="197"/>
      <c r="I14" s="197"/>
      <c r="J14" s="197"/>
    </row>
    <row r="15" spans="1:10" ht="18" customHeight="1">
      <c r="A15" s="197"/>
      <c r="B15" s="197"/>
      <c r="C15" s="197"/>
      <c r="D15" s="197"/>
      <c r="E15" s="197"/>
      <c r="F15" s="197"/>
      <c r="G15" s="197"/>
      <c r="H15" s="197"/>
      <c r="I15" s="197"/>
      <c r="J15" s="197"/>
    </row>
    <row r="16" spans="1:10" ht="18" customHeight="1">
      <c r="A16" s="197"/>
      <c r="B16" s="197"/>
      <c r="C16" s="197"/>
      <c r="D16" s="197"/>
      <c r="E16" s="197"/>
      <c r="F16" s="197"/>
      <c r="G16" s="197"/>
      <c r="H16" s="197"/>
      <c r="I16" s="197"/>
      <c r="J16" s="197"/>
    </row>
    <row r="17" spans="1:10" ht="18" customHeight="1">
      <c r="A17" s="197"/>
      <c r="B17" s="197"/>
      <c r="C17" s="197"/>
      <c r="D17" s="197"/>
      <c r="E17" s="197"/>
      <c r="F17" s="197"/>
      <c r="G17" s="197"/>
      <c r="H17" s="197"/>
      <c r="I17" s="197"/>
      <c r="J17" s="197"/>
    </row>
    <row r="18" spans="1:10" ht="18" customHeight="1">
      <c r="A18" s="197"/>
      <c r="B18" s="197"/>
      <c r="C18" s="197"/>
      <c r="D18" s="197"/>
      <c r="E18" s="197"/>
      <c r="F18" s="197"/>
      <c r="G18" s="197"/>
      <c r="H18" s="197"/>
      <c r="I18" s="197"/>
      <c r="J18" s="197"/>
    </row>
    <row r="19" spans="1:10" ht="18" customHeight="1">
      <c r="A19" s="197"/>
      <c r="B19" s="197"/>
      <c r="C19" s="197"/>
      <c r="D19" s="197"/>
      <c r="E19" s="197"/>
      <c r="F19" s="197"/>
      <c r="G19" s="197"/>
      <c r="H19" s="197"/>
      <c r="I19" s="197"/>
      <c r="J19" s="197"/>
    </row>
    <row r="20" spans="1:10" ht="18" customHeight="1">
      <c r="A20" s="197"/>
      <c r="B20" s="197"/>
      <c r="C20" s="197"/>
      <c r="D20" s="197"/>
      <c r="E20" s="197"/>
      <c r="F20" s="197"/>
      <c r="G20" s="197"/>
      <c r="H20" s="197"/>
      <c r="I20" s="197"/>
      <c r="J20" s="197"/>
    </row>
    <row r="21" spans="1:10" ht="18" customHeight="1">
      <c r="A21" s="197"/>
      <c r="B21" s="197"/>
      <c r="C21" s="197"/>
      <c r="D21" s="197"/>
      <c r="E21" s="197"/>
      <c r="F21" s="197"/>
      <c r="G21" s="197"/>
      <c r="H21" s="197"/>
      <c r="I21" s="197"/>
      <c r="J21" s="197"/>
    </row>
    <row r="22" spans="1:10" ht="18" customHeight="1">
      <c r="A22" s="197"/>
      <c r="B22" s="197"/>
      <c r="C22" s="197"/>
      <c r="D22" s="197"/>
      <c r="E22" s="197"/>
      <c r="F22" s="197"/>
      <c r="G22" s="197"/>
      <c r="H22" s="197"/>
      <c r="I22" s="197"/>
      <c r="J22" s="197"/>
    </row>
    <row r="23" spans="1:10" ht="18" customHeight="1">
      <c r="A23" s="197"/>
      <c r="B23" s="197"/>
      <c r="C23" s="197"/>
      <c r="D23" s="197"/>
      <c r="E23" s="197"/>
      <c r="F23" s="197"/>
      <c r="G23" s="197"/>
      <c r="H23" s="197"/>
      <c r="I23" s="197"/>
      <c r="J23" s="197"/>
    </row>
    <row r="24" spans="1:10" ht="18" customHeight="1">
      <c r="A24" s="197"/>
      <c r="B24" s="197"/>
      <c r="C24" s="197"/>
      <c r="D24" s="197"/>
      <c r="E24" s="197"/>
      <c r="F24" s="197"/>
      <c r="G24" s="197"/>
      <c r="H24" s="197"/>
      <c r="I24" s="197"/>
      <c r="J24" s="197"/>
    </row>
    <row r="25" spans="1:10" ht="18" customHeight="1">
      <c r="A25" s="197"/>
      <c r="B25" s="197"/>
      <c r="C25" s="197"/>
      <c r="D25" s="197"/>
      <c r="E25" s="197"/>
      <c r="F25" s="197"/>
      <c r="G25" s="197"/>
      <c r="H25" s="197"/>
      <c r="I25" s="197"/>
      <c r="J25" s="197"/>
    </row>
  </sheetData>
  <mergeCells count="1">
    <mergeCell ref="A1:J25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84"/>
  <sheetViews>
    <sheetView topLeftCell="B28" workbookViewId="0">
      <selection activeCell="K28" sqref="K28"/>
    </sheetView>
  </sheetViews>
  <sheetFormatPr defaultRowHeight="13.5"/>
  <cols>
    <col min="1" max="1" width="10.33203125" style="5" hidden="1" customWidth="1"/>
    <col min="2" max="3" width="27.21875" style="5" customWidth="1"/>
    <col min="4" max="4" width="4.109375" style="5" customWidth="1"/>
    <col min="5" max="5" width="7.33203125" style="5" customWidth="1"/>
    <col min="6" max="13" width="8" style="5" customWidth="1"/>
    <col min="14" max="16" width="2.33203125" style="5" hidden="1" customWidth="1"/>
    <col min="17" max="20" width="0" style="5" hidden="1" customWidth="1"/>
    <col min="21" max="16384" width="8.88671875" style="5"/>
  </cols>
  <sheetData>
    <row r="1" spans="1:17" ht="26.25">
      <c r="A1" s="229" t="s">
        <v>226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</row>
    <row r="2" spans="1:17">
      <c r="A2" s="238" t="str">
        <f>[1]수량산출서!A3</f>
        <v>통영케이블카 지주(1,3,4) 도장공사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</row>
    <row r="3" spans="1:17" ht="19.5" customHeight="1">
      <c r="A3" s="87" t="s">
        <v>227</v>
      </c>
      <c r="B3" s="240" t="s">
        <v>136</v>
      </c>
      <c r="C3" s="240" t="s">
        <v>137</v>
      </c>
      <c r="D3" s="240" t="s">
        <v>138</v>
      </c>
      <c r="E3" s="242" t="s">
        <v>228</v>
      </c>
      <c r="F3" s="244" t="s">
        <v>229</v>
      </c>
      <c r="G3" s="245"/>
      <c r="H3" s="244" t="s">
        <v>230</v>
      </c>
      <c r="I3" s="245"/>
      <c r="J3" s="244" t="s">
        <v>231</v>
      </c>
      <c r="K3" s="245"/>
      <c r="L3" s="244" t="s">
        <v>232</v>
      </c>
      <c r="M3" s="245"/>
      <c r="N3" s="71" t="s">
        <v>233</v>
      </c>
      <c r="O3" s="71" t="s">
        <v>234</v>
      </c>
      <c r="P3" s="71" t="s">
        <v>235</v>
      </c>
    </row>
    <row r="4" spans="1:17" ht="19.5" customHeight="1">
      <c r="A4" s="87"/>
      <c r="B4" s="241"/>
      <c r="C4" s="241"/>
      <c r="D4" s="241"/>
      <c r="E4" s="243"/>
      <c r="F4" s="88" t="s">
        <v>236</v>
      </c>
      <c r="G4" s="88" t="s">
        <v>237</v>
      </c>
      <c r="H4" s="88" t="s">
        <v>236</v>
      </c>
      <c r="I4" s="88" t="s">
        <v>237</v>
      </c>
      <c r="J4" s="88" t="s">
        <v>236</v>
      </c>
      <c r="K4" s="88" t="s">
        <v>237</v>
      </c>
      <c r="L4" s="88" t="s">
        <v>236</v>
      </c>
      <c r="M4" s="88" t="s">
        <v>238</v>
      </c>
      <c r="N4" s="71"/>
      <c r="O4" s="71"/>
      <c r="P4" s="71"/>
    </row>
    <row r="5" spans="1:17" ht="19.5" customHeight="1">
      <c r="A5" s="87"/>
      <c r="B5" s="233" t="s">
        <v>239</v>
      </c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5"/>
      <c r="N5" s="71"/>
      <c r="O5" s="71"/>
      <c r="P5" s="71"/>
    </row>
    <row r="6" spans="1:17" ht="19.5" customHeight="1">
      <c r="A6" s="89" t="s">
        <v>185</v>
      </c>
      <c r="B6" s="90" t="s">
        <v>240</v>
      </c>
      <c r="C6" s="90" t="s">
        <v>241</v>
      </c>
      <c r="D6" s="91" t="s">
        <v>242</v>
      </c>
      <c r="E6" s="91">
        <v>0.25600000000000001</v>
      </c>
      <c r="F6" s="92">
        <f>[1]단가대비표!J5</f>
        <v>10062.5</v>
      </c>
      <c r="G6" s="92">
        <f>E6*F6</f>
        <v>2576</v>
      </c>
      <c r="H6" s="92"/>
      <c r="I6" s="92"/>
      <c r="J6" s="92"/>
      <c r="K6" s="92"/>
      <c r="L6" s="92"/>
      <c r="M6" s="92">
        <f>SUM(G6,I6,K6)</f>
        <v>2576</v>
      </c>
      <c r="N6" s="71" t="s">
        <v>77</v>
      </c>
      <c r="O6" s="71" t="s">
        <v>77</v>
      </c>
      <c r="P6" s="71" t="s">
        <v>77</v>
      </c>
    </row>
    <row r="7" spans="1:17" ht="19.5" customHeight="1">
      <c r="A7" s="89"/>
      <c r="B7" s="90" t="s">
        <v>243</v>
      </c>
      <c r="C7" s="90" t="s">
        <v>244</v>
      </c>
      <c r="D7" s="91" t="s">
        <v>245</v>
      </c>
      <c r="E7" s="91">
        <v>8.0000000000000002E-3</v>
      </c>
      <c r="F7" s="92">
        <f>[1]단가대비표!J6</f>
        <v>3105.5</v>
      </c>
      <c r="G7" s="92">
        <f>E7*F7</f>
        <v>24.844000000000001</v>
      </c>
      <c r="H7" s="92"/>
      <c r="I7" s="92"/>
      <c r="J7" s="92"/>
      <c r="K7" s="92"/>
      <c r="L7" s="92"/>
      <c r="M7" s="92">
        <f>SUM(G7,I7,K7)</f>
        <v>24.844000000000001</v>
      </c>
      <c r="N7" s="71"/>
      <c r="O7" s="71"/>
      <c r="P7" s="71"/>
    </row>
    <row r="8" spans="1:17" ht="19.5" customHeight="1">
      <c r="A8" s="89" t="s">
        <v>198</v>
      </c>
      <c r="B8" s="90" t="s">
        <v>246</v>
      </c>
      <c r="C8" s="90" t="s">
        <v>247</v>
      </c>
      <c r="D8" s="91" t="s">
        <v>248</v>
      </c>
      <c r="E8" s="91">
        <v>0.125</v>
      </c>
      <c r="F8" s="92">
        <f>[1]단가대비표!J9</f>
        <v>220</v>
      </c>
      <c r="G8" s="92">
        <f>E8*F8</f>
        <v>27.5</v>
      </c>
      <c r="H8" s="92"/>
      <c r="I8" s="92"/>
      <c r="J8" s="92"/>
      <c r="K8" s="92"/>
      <c r="L8" s="92"/>
      <c r="M8" s="92">
        <f>SUM(G8,I8,K8)</f>
        <v>27.5</v>
      </c>
      <c r="N8" s="71" t="s">
        <v>77</v>
      </c>
      <c r="O8" s="71" t="s">
        <v>77</v>
      </c>
      <c r="P8" s="71" t="s">
        <v>249</v>
      </c>
    </row>
    <row r="9" spans="1:17" ht="19.5" customHeight="1">
      <c r="A9" s="89"/>
      <c r="B9" s="90" t="s">
        <v>250</v>
      </c>
      <c r="C9" s="90" t="s">
        <v>251</v>
      </c>
      <c r="D9" s="91" t="s">
        <v>252</v>
      </c>
      <c r="E9" s="91">
        <v>6.0000000000000001E-3</v>
      </c>
      <c r="F9" s="92" t="s">
        <v>219</v>
      </c>
      <c r="G9" s="92" t="s">
        <v>219</v>
      </c>
      <c r="H9" s="92">
        <f>[1]단가대비표!K10</f>
        <v>122128</v>
      </c>
      <c r="I9" s="92">
        <f>E9*H9</f>
        <v>732.76800000000003</v>
      </c>
      <c r="J9" s="92"/>
      <c r="K9" s="92"/>
      <c r="L9" s="92"/>
      <c r="M9" s="92">
        <f>SUM(G9,I9,K9)</f>
        <v>732.76800000000003</v>
      </c>
      <c r="N9" s="71"/>
      <c r="O9" s="71"/>
      <c r="P9" s="71"/>
      <c r="Q9" s="93" t="s">
        <v>253</v>
      </c>
    </row>
    <row r="10" spans="1:17" ht="19.5" customHeight="1">
      <c r="A10" s="89"/>
      <c r="B10" s="90" t="s">
        <v>254</v>
      </c>
      <c r="C10" s="90" t="s">
        <v>255</v>
      </c>
      <c r="D10" s="91" t="s">
        <v>256</v>
      </c>
      <c r="E10" s="91">
        <v>0.05</v>
      </c>
      <c r="F10" s="92" t="s">
        <v>219</v>
      </c>
      <c r="G10" s="92" t="s">
        <v>219</v>
      </c>
      <c r="H10" s="92" t="s">
        <v>219</v>
      </c>
      <c r="I10" s="92" t="s">
        <v>219</v>
      </c>
      <c r="J10" s="92">
        <v>4770</v>
      </c>
      <c r="K10" s="92">
        <f>E10*J10</f>
        <v>238.5</v>
      </c>
      <c r="L10" s="92"/>
      <c r="M10" s="92">
        <f>SUM(G10,I10,K10)</f>
        <v>238.5</v>
      </c>
      <c r="N10" s="71"/>
      <c r="O10" s="71"/>
      <c r="P10" s="71"/>
      <c r="Q10" s="93"/>
    </row>
    <row r="11" spans="1:17" ht="19.5" customHeight="1">
      <c r="A11" s="89"/>
      <c r="B11" s="94" t="s">
        <v>257</v>
      </c>
      <c r="C11" s="94" t="s">
        <v>258</v>
      </c>
      <c r="D11" s="95" t="s">
        <v>252</v>
      </c>
      <c r="E11" s="95">
        <v>0.72</v>
      </c>
      <c r="F11" s="96">
        <f>[1]단가대비표!L14</f>
        <v>1587</v>
      </c>
      <c r="G11" s="97">
        <f>E11*F11</f>
        <v>1142.6399999999999</v>
      </c>
      <c r="H11" s="49"/>
      <c r="I11" s="49"/>
      <c r="J11" s="49"/>
      <c r="K11" s="49"/>
      <c r="L11" s="49"/>
      <c r="M11" s="49"/>
      <c r="N11" s="71"/>
      <c r="O11" s="71"/>
      <c r="P11" s="71"/>
      <c r="Q11" s="93"/>
    </row>
    <row r="12" spans="1:17" ht="19.5" customHeight="1">
      <c r="A12" s="89"/>
      <c r="B12" s="94" t="s">
        <v>259</v>
      </c>
      <c r="C12" s="94" t="s">
        <v>260</v>
      </c>
      <c r="D12" s="95" t="s">
        <v>261</v>
      </c>
      <c r="E12" s="95">
        <v>1</v>
      </c>
      <c r="F12" s="97">
        <f>G11*0.2</f>
        <v>228.52799999999999</v>
      </c>
      <c r="G12" s="97">
        <f>E12*F12</f>
        <v>228.52799999999999</v>
      </c>
      <c r="H12" s="49"/>
      <c r="I12" s="49"/>
      <c r="J12" s="49"/>
      <c r="K12" s="49"/>
      <c r="L12" s="49"/>
      <c r="M12" s="49"/>
      <c r="N12" s="71"/>
      <c r="O12" s="71"/>
      <c r="P12" s="71"/>
    </row>
    <row r="13" spans="1:17" ht="19.5" customHeight="1">
      <c r="A13" s="89"/>
      <c r="B13" s="90" t="s">
        <v>262</v>
      </c>
      <c r="C13" s="90"/>
      <c r="D13" s="91"/>
      <c r="E13" s="91"/>
      <c r="F13" s="92"/>
      <c r="G13" s="92">
        <f>SUM(G6:G12)</f>
        <v>3999.5119999999997</v>
      </c>
      <c r="H13" s="92"/>
      <c r="I13" s="92">
        <f>SUM(I6:I12)</f>
        <v>732.76800000000003</v>
      </c>
      <c r="J13" s="92"/>
      <c r="K13" s="92">
        <f>SUM(K6:K12)</f>
        <v>238.5</v>
      </c>
      <c r="L13" s="92"/>
      <c r="M13" s="92">
        <f>SUM(M6:M12)</f>
        <v>3599.6120000000001</v>
      </c>
      <c r="N13" s="71"/>
      <c r="O13" s="71"/>
      <c r="P13" s="71"/>
    </row>
    <row r="14" spans="1:17" ht="19.5" customHeight="1">
      <c r="A14" s="89"/>
      <c r="B14" s="233" t="s">
        <v>263</v>
      </c>
      <c r="C14" s="236"/>
      <c r="D14" s="236"/>
      <c r="E14" s="236"/>
      <c r="F14" s="236"/>
      <c r="G14" s="236"/>
      <c r="H14" s="236"/>
      <c r="I14" s="236"/>
      <c r="J14" s="236"/>
      <c r="K14" s="236"/>
      <c r="L14" s="236"/>
      <c r="M14" s="236"/>
      <c r="N14" s="237"/>
      <c r="O14" s="71"/>
      <c r="P14" s="71"/>
    </row>
    <row r="15" spans="1:17" ht="19.5" customHeight="1">
      <c r="A15" s="89" t="s">
        <v>185</v>
      </c>
      <c r="B15" s="90" t="s">
        <v>264</v>
      </c>
      <c r="C15" s="90" t="s">
        <v>265</v>
      </c>
      <c r="D15" s="91" t="s">
        <v>252</v>
      </c>
      <c r="E15" s="91">
        <v>0.25600000000000001</v>
      </c>
      <c r="F15" s="92">
        <f>F6</f>
        <v>10062.5</v>
      </c>
      <c r="G15" s="92">
        <f>E15*F15</f>
        <v>2576</v>
      </c>
      <c r="H15" s="92"/>
      <c r="I15" s="92"/>
      <c r="J15" s="92"/>
      <c r="K15" s="92"/>
      <c r="L15" s="92"/>
      <c r="M15" s="92">
        <f>SUM(G15,I15,K15)</f>
        <v>2576</v>
      </c>
      <c r="N15" s="71" t="s">
        <v>77</v>
      </c>
      <c r="O15" s="71" t="s">
        <v>77</v>
      </c>
      <c r="P15" s="71" t="s">
        <v>77</v>
      </c>
    </row>
    <row r="16" spans="1:17" ht="19.5" customHeight="1">
      <c r="A16" s="89" t="s">
        <v>198</v>
      </c>
      <c r="B16" s="90" t="s">
        <v>266</v>
      </c>
      <c r="C16" s="90" t="s">
        <v>267</v>
      </c>
      <c r="D16" s="91" t="s">
        <v>252</v>
      </c>
      <c r="E16" s="91">
        <v>8.0000000000000002E-3</v>
      </c>
      <c r="F16" s="92">
        <f>F7</f>
        <v>3105.5</v>
      </c>
      <c r="G16" s="92">
        <f>E16*F16</f>
        <v>24.844000000000001</v>
      </c>
      <c r="H16" s="92"/>
      <c r="I16" s="92"/>
      <c r="J16" s="92"/>
      <c r="K16" s="92"/>
      <c r="L16" s="92"/>
      <c r="M16" s="92">
        <f>SUM(G16,I16,K16)</f>
        <v>24.844000000000001</v>
      </c>
      <c r="N16" s="71" t="s">
        <v>77</v>
      </c>
      <c r="O16" s="71" t="s">
        <v>77</v>
      </c>
      <c r="P16" s="71" t="s">
        <v>249</v>
      </c>
    </row>
    <row r="17" spans="1:16" ht="19.5" customHeight="1">
      <c r="A17" s="89"/>
      <c r="B17" s="90" t="s">
        <v>268</v>
      </c>
      <c r="C17" s="90" t="s">
        <v>269</v>
      </c>
      <c r="D17" s="91" t="s">
        <v>270</v>
      </c>
      <c r="E17" s="91">
        <v>0.125</v>
      </c>
      <c r="F17" s="92">
        <f>F8</f>
        <v>220</v>
      </c>
      <c r="G17" s="92">
        <f>E17*F17</f>
        <v>27.5</v>
      </c>
      <c r="H17" s="92"/>
      <c r="I17" s="92"/>
      <c r="J17" s="92"/>
      <c r="K17" s="92"/>
      <c r="L17" s="92"/>
      <c r="M17" s="92">
        <f>SUM(G17,I17,K17)</f>
        <v>27.5</v>
      </c>
      <c r="N17" s="71"/>
      <c r="O17" s="71"/>
      <c r="P17" s="71"/>
    </row>
    <row r="18" spans="1:16" ht="19.5" customHeight="1">
      <c r="A18" s="89"/>
      <c r="B18" s="90" t="s">
        <v>250</v>
      </c>
      <c r="C18" s="90" t="s">
        <v>251</v>
      </c>
      <c r="D18" s="91" t="s">
        <v>252</v>
      </c>
      <c r="E18" s="91">
        <v>7.1999999999999998E-3</v>
      </c>
      <c r="F18" s="92" t="s">
        <v>219</v>
      </c>
      <c r="G18" s="92" t="s">
        <v>219</v>
      </c>
      <c r="H18" s="92">
        <f>H9</f>
        <v>122128</v>
      </c>
      <c r="I18" s="92">
        <f>E18*H18</f>
        <v>879.32159999999999</v>
      </c>
      <c r="J18" s="92"/>
      <c r="K18" s="92"/>
      <c r="L18" s="92"/>
      <c r="M18" s="92">
        <f>SUM(G18,I18,K18)</f>
        <v>879.32159999999999</v>
      </c>
      <c r="N18" s="71"/>
      <c r="O18" s="71"/>
      <c r="P18" s="71"/>
    </row>
    <row r="19" spans="1:16" ht="19.5" customHeight="1">
      <c r="A19" s="89"/>
      <c r="B19" s="90" t="s">
        <v>254</v>
      </c>
      <c r="C19" s="90" t="s">
        <v>255</v>
      </c>
      <c r="D19" s="91" t="s">
        <v>256</v>
      </c>
      <c r="E19" s="91">
        <v>0.05</v>
      </c>
      <c r="F19" s="92" t="s">
        <v>219</v>
      </c>
      <c r="G19" s="92" t="s">
        <v>219</v>
      </c>
      <c r="H19" s="92" t="s">
        <v>219</v>
      </c>
      <c r="I19" s="92" t="s">
        <v>219</v>
      </c>
      <c r="J19" s="92">
        <v>4770</v>
      </c>
      <c r="K19" s="92">
        <f>E19*J19</f>
        <v>238.5</v>
      </c>
      <c r="L19" s="92"/>
      <c r="M19" s="92">
        <f>SUM(G19,I19,K19)</f>
        <v>238.5</v>
      </c>
      <c r="N19" s="71"/>
      <c r="O19" s="71"/>
      <c r="P19" s="71"/>
    </row>
    <row r="20" spans="1:16" ht="19.5" customHeight="1">
      <c r="A20" s="89"/>
      <c r="B20" s="94" t="s">
        <v>257</v>
      </c>
      <c r="C20" s="94" t="s">
        <v>258</v>
      </c>
      <c r="D20" s="95" t="s">
        <v>252</v>
      </c>
      <c r="E20" s="95">
        <v>0.72</v>
      </c>
      <c r="F20" s="96">
        <f>F11</f>
        <v>1587</v>
      </c>
      <c r="G20" s="97">
        <f>E20*F20</f>
        <v>1142.6399999999999</v>
      </c>
      <c r="H20" s="49"/>
      <c r="I20" s="49"/>
      <c r="J20" s="49"/>
      <c r="K20" s="49"/>
      <c r="L20" s="49"/>
      <c r="M20" s="49"/>
      <c r="N20" s="71"/>
      <c r="O20" s="71"/>
      <c r="P20" s="71"/>
    </row>
    <row r="21" spans="1:16" ht="19.5" customHeight="1">
      <c r="A21" s="89"/>
      <c r="B21" s="94" t="s">
        <v>271</v>
      </c>
      <c r="C21" s="94" t="s">
        <v>272</v>
      </c>
      <c r="D21" s="95" t="s">
        <v>273</v>
      </c>
      <c r="E21" s="95">
        <v>1</v>
      </c>
      <c r="F21" s="97">
        <f>F12</f>
        <v>228.52799999999999</v>
      </c>
      <c r="G21" s="97">
        <f>E21*F21</f>
        <v>228.52799999999999</v>
      </c>
      <c r="H21" s="49"/>
      <c r="I21" s="49"/>
      <c r="J21" s="49"/>
      <c r="K21" s="49"/>
      <c r="L21" s="49"/>
      <c r="M21" s="49"/>
      <c r="N21" s="71"/>
      <c r="O21" s="71"/>
      <c r="P21" s="71"/>
    </row>
    <row r="22" spans="1:16" ht="19.5" customHeight="1">
      <c r="A22" s="89"/>
      <c r="B22" s="90" t="s">
        <v>262</v>
      </c>
      <c r="C22" s="90"/>
      <c r="D22" s="91"/>
      <c r="E22" s="91"/>
      <c r="F22" s="92"/>
      <c r="G22" s="92">
        <f>SUM(G15:G21)</f>
        <v>3999.5119999999997</v>
      </c>
      <c r="H22" s="92"/>
      <c r="I22" s="92">
        <f>SUM(I15:I21)</f>
        <v>879.32159999999999</v>
      </c>
      <c r="J22" s="92"/>
      <c r="K22" s="92">
        <f>SUM(K15:K21)</f>
        <v>238.5</v>
      </c>
      <c r="L22" s="92"/>
      <c r="M22" s="92">
        <f>SUM(M15:M21)</f>
        <v>3746.1656000000003</v>
      </c>
      <c r="N22" s="71"/>
      <c r="O22" s="71"/>
      <c r="P22" s="71"/>
    </row>
    <row r="23" spans="1:16" ht="19.5" customHeight="1">
      <c r="A23" s="89"/>
      <c r="B23" s="233" t="s">
        <v>274</v>
      </c>
      <c r="C23" s="236"/>
      <c r="D23" s="236"/>
      <c r="E23" s="236"/>
      <c r="F23" s="236"/>
      <c r="G23" s="236"/>
      <c r="H23" s="236"/>
      <c r="I23" s="236"/>
      <c r="J23" s="236"/>
      <c r="K23" s="236"/>
      <c r="L23" s="236"/>
      <c r="M23" s="236"/>
      <c r="N23" s="237"/>
      <c r="O23" s="71"/>
      <c r="P23" s="71"/>
    </row>
    <row r="24" spans="1:16" ht="19.5" customHeight="1">
      <c r="A24" s="89" t="s">
        <v>185</v>
      </c>
      <c r="B24" s="90" t="s">
        <v>275</v>
      </c>
      <c r="C24" s="90" t="s">
        <v>276</v>
      </c>
      <c r="D24" s="91" t="s">
        <v>277</v>
      </c>
      <c r="E24" s="91">
        <v>0.25600000000000001</v>
      </c>
      <c r="F24" s="92">
        <f>F15</f>
        <v>10062.5</v>
      </c>
      <c r="G24" s="92">
        <f>E24*F24</f>
        <v>2576</v>
      </c>
      <c r="H24" s="92"/>
      <c r="I24" s="92"/>
      <c r="J24" s="92"/>
      <c r="K24" s="92"/>
      <c r="L24" s="92"/>
      <c r="M24" s="92">
        <f>SUM(G24,I24,K24)</f>
        <v>2576</v>
      </c>
      <c r="N24" s="71" t="s">
        <v>77</v>
      </c>
      <c r="O24" s="71" t="s">
        <v>77</v>
      </c>
      <c r="P24" s="71" t="s">
        <v>77</v>
      </c>
    </row>
    <row r="25" spans="1:16" ht="19.5" customHeight="1">
      <c r="A25" s="89"/>
      <c r="B25" s="90" t="s">
        <v>243</v>
      </c>
      <c r="C25" s="90" t="s">
        <v>244</v>
      </c>
      <c r="D25" s="91" t="s">
        <v>245</v>
      </c>
      <c r="E25" s="91">
        <v>8.0000000000000002E-3</v>
      </c>
      <c r="F25" s="92">
        <f>F16</f>
        <v>3105.5</v>
      </c>
      <c r="G25" s="92">
        <f>E25*F25</f>
        <v>24.844000000000001</v>
      </c>
      <c r="H25" s="92"/>
      <c r="I25" s="92"/>
      <c r="J25" s="92"/>
      <c r="K25" s="92"/>
      <c r="L25" s="92"/>
      <c r="M25" s="92">
        <f>SUM(G25,I25,K25)</f>
        <v>24.844000000000001</v>
      </c>
      <c r="N25" s="71" t="s">
        <v>77</v>
      </c>
      <c r="O25" s="71"/>
      <c r="P25" s="71"/>
    </row>
    <row r="26" spans="1:16" ht="19.5" customHeight="1">
      <c r="A26" s="89"/>
      <c r="B26" s="90" t="s">
        <v>246</v>
      </c>
      <c r="C26" s="90" t="s">
        <v>247</v>
      </c>
      <c r="D26" s="91" t="s">
        <v>248</v>
      </c>
      <c r="E26" s="91">
        <v>0.125</v>
      </c>
      <c r="F26" s="92">
        <f>F17</f>
        <v>220</v>
      </c>
      <c r="G26" s="92">
        <f>E26*F26</f>
        <v>27.5</v>
      </c>
      <c r="H26" s="92"/>
      <c r="I26" s="92"/>
      <c r="J26" s="92"/>
      <c r="K26" s="92"/>
      <c r="L26" s="92"/>
      <c r="M26" s="92">
        <f>SUM(G26,I26,K26)</f>
        <v>27.5</v>
      </c>
      <c r="N26" s="71"/>
      <c r="O26" s="71"/>
      <c r="P26" s="71"/>
    </row>
    <row r="27" spans="1:16" ht="19.5" customHeight="1">
      <c r="A27" s="89"/>
      <c r="B27" s="90" t="s">
        <v>250</v>
      </c>
      <c r="C27" s="90" t="s">
        <v>251</v>
      </c>
      <c r="D27" s="91" t="s">
        <v>252</v>
      </c>
      <c r="E27" s="91">
        <v>8.3999999999999995E-3</v>
      </c>
      <c r="F27" s="92" t="s">
        <v>219</v>
      </c>
      <c r="G27" s="92" t="s">
        <v>219</v>
      </c>
      <c r="H27" s="92">
        <f>H18</f>
        <v>122128</v>
      </c>
      <c r="I27" s="92">
        <f>E27*H27</f>
        <v>1025.8751999999999</v>
      </c>
      <c r="J27" s="92"/>
      <c r="K27" s="92"/>
      <c r="L27" s="92"/>
      <c r="M27" s="92">
        <f>SUM(G27,I27,K27)</f>
        <v>1025.8751999999999</v>
      </c>
      <c r="N27" s="71"/>
      <c r="O27" s="71"/>
      <c r="P27" s="71"/>
    </row>
    <row r="28" spans="1:16" ht="19.5" customHeight="1">
      <c r="A28" s="89" t="s">
        <v>198</v>
      </c>
      <c r="B28" s="90" t="s">
        <v>254</v>
      </c>
      <c r="C28" s="90" t="s">
        <v>255</v>
      </c>
      <c r="D28" s="91" t="s">
        <v>256</v>
      </c>
      <c r="E28" s="91">
        <v>0.05</v>
      </c>
      <c r="F28" s="92" t="s">
        <v>219</v>
      </c>
      <c r="G28" s="92" t="s">
        <v>219</v>
      </c>
      <c r="H28" s="92" t="s">
        <v>219</v>
      </c>
      <c r="I28" s="92" t="s">
        <v>219</v>
      </c>
      <c r="J28" s="92">
        <v>4770</v>
      </c>
      <c r="K28" s="92">
        <f>E28*J28</f>
        <v>238.5</v>
      </c>
      <c r="L28" s="92"/>
      <c r="M28" s="92">
        <f>SUM(G28,I28,K28)</f>
        <v>238.5</v>
      </c>
      <c r="N28" s="71"/>
      <c r="O28" s="71" t="s">
        <v>77</v>
      </c>
      <c r="P28" s="71" t="s">
        <v>249</v>
      </c>
    </row>
    <row r="29" spans="1:16" ht="19.5" customHeight="1">
      <c r="A29" s="89"/>
      <c r="B29" s="94" t="s">
        <v>257</v>
      </c>
      <c r="C29" s="94" t="s">
        <v>258</v>
      </c>
      <c r="D29" s="95" t="s">
        <v>252</v>
      </c>
      <c r="E29" s="95">
        <v>0.72</v>
      </c>
      <c r="F29" s="96">
        <f>F20</f>
        <v>1587</v>
      </c>
      <c r="G29" s="97">
        <f>E29*F29</f>
        <v>1142.6399999999999</v>
      </c>
      <c r="H29" s="49"/>
      <c r="I29" s="49"/>
      <c r="J29" s="49"/>
      <c r="K29" s="49"/>
      <c r="L29" s="49"/>
      <c r="M29" s="49"/>
      <c r="N29" s="71"/>
      <c r="O29" s="71"/>
      <c r="P29" s="71"/>
    </row>
    <row r="30" spans="1:16" ht="19.5" customHeight="1">
      <c r="A30" s="89"/>
      <c r="B30" s="94" t="s">
        <v>259</v>
      </c>
      <c r="C30" s="94" t="s">
        <v>260</v>
      </c>
      <c r="D30" s="95" t="s">
        <v>261</v>
      </c>
      <c r="E30" s="95">
        <v>1</v>
      </c>
      <c r="F30" s="97">
        <f>F21</f>
        <v>228.52799999999999</v>
      </c>
      <c r="G30" s="97">
        <f>E30*F30</f>
        <v>228.52799999999999</v>
      </c>
      <c r="H30" s="49"/>
      <c r="I30" s="49"/>
      <c r="J30" s="49"/>
      <c r="K30" s="49"/>
      <c r="L30" s="49"/>
      <c r="M30" s="49"/>
      <c r="N30" s="71"/>
      <c r="O30" s="71"/>
      <c r="P30" s="71"/>
    </row>
    <row r="31" spans="1:16" ht="19.5" customHeight="1">
      <c r="A31" s="89"/>
      <c r="B31" s="90" t="s">
        <v>262</v>
      </c>
      <c r="C31" s="90"/>
      <c r="D31" s="91"/>
      <c r="E31" s="91"/>
      <c r="F31" s="92"/>
      <c r="G31" s="92">
        <f>SUM(G24:G30)</f>
        <v>3999.5119999999997</v>
      </c>
      <c r="H31" s="92"/>
      <c r="I31" s="92">
        <f>SUM(I24:I30)</f>
        <v>1025.8751999999999</v>
      </c>
      <c r="J31" s="92"/>
      <c r="K31" s="92">
        <f>SUM(K24:K30)</f>
        <v>238.5</v>
      </c>
      <c r="L31" s="92"/>
      <c r="M31" s="92">
        <f>SUM(M24:M30)</f>
        <v>3892.7192</v>
      </c>
      <c r="N31" s="71"/>
      <c r="O31" s="71"/>
      <c r="P31" s="71"/>
    </row>
    <row r="32" spans="1:16" ht="19.5" customHeight="1">
      <c r="A32" s="87"/>
      <c r="B32" s="233" t="s">
        <v>278</v>
      </c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7"/>
      <c r="O32" s="71"/>
      <c r="P32" s="71"/>
    </row>
    <row r="33" spans="1:20" ht="19.5" customHeight="1">
      <c r="A33" s="89" t="s">
        <v>185</v>
      </c>
      <c r="B33" s="90" t="s">
        <v>264</v>
      </c>
      <c r="C33" s="90" t="s">
        <v>265</v>
      </c>
      <c r="D33" s="91" t="s">
        <v>252</v>
      </c>
      <c r="E33" s="91">
        <v>0.25600000000000001</v>
      </c>
      <c r="F33" s="92">
        <f>F24</f>
        <v>10062.5</v>
      </c>
      <c r="G33" s="92">
        <f>E33*F33</f>
        <v>2576</v>
      </c>
      <c r="H33" s="92"/>
      <c r="I33" s="92"/>
      <c r="J33" s="92"/>
      <c r="K33" s="92"/>
      <c r="L33" s="92"/>
      <c r="M33" s="92">
        <f>SUM(G33,I33,K33)</f>
        <v>2576</v>
      </c>
      <c r="N33" s="71" t="s">
        <v>77</v>
      </c>
      <c r="O33" s="71" t="s">
        <v>77</v>
      </c>
      <c r="P33" s="71" t="s">
        <v>77</v>
      </c>
    </row>
    <row r="34" spans="1:20" ht="19.5" customHeight="1">
      <c r="A34" s="89"/>
      <c r="B34" s="90" t="s">
        <v>266</v>
      </c>
      <c r="C34" s="90" t="s">
        <v>267</v>
      </c>
      <c r="D34" s="91" t="s">
        <v>252</v>
      </c>
      <c r="E34" s="91">
        <v>8.0000000000000002E-3</v>
      </c>
      <c r="F34" s="92">
        <f>F25</f>
        <v>3105.5</v>
      </c>
      <c r="G34" s="92">
        <f>E34*F34</f>
        <v>24.844000000000001</v>
      </c>
      <c r="H34" s="92"/>
      <c r="I34" s="92"/>
      <c r="J34" s="92"/>
      <c r="K34" s="92"/>
      <c r="L34" s="92"/>
      <c r="M34" s="92">
        <f>SUM(G34,I34,K34)</f>
        <v>24.844000000000001</v>
      </c>
      <c r="N34" s="71" t="s">
        <v>77</v>
      </c>
      <c r="O34" s="71"/>
      <c r="P34" s="71"/>
    </row>
    <row r="35" spans="1:20" ht="19.5" customHeight="1">
      <c r="A35" s="89"/>
      <c r="B35" s="90" t="s">
        <v>246</v>
      </c>
      <c r="C35" s="90" t="s">
        <v>247</v>
      </c>
      <c r="D35" s="91" t="s">
        <v>248</v>
      </c>
      <c r="E35" s="91">
        <v>0.125</v>
      </c>
      <c r="F35" s="92">
        <f>F26</f>
        <v>220</v>
      </c>
      <c r="G35" s="92">
        <f>E35*F35</f>
        <v>27.5</v>
      </c>
      <c r="H35" s="92"/>
      <c r="I35" s="92"/>
      <c r="J35" s="92"/>
      <c r="K35" s="92"/>
      <c r="L35" s="92"/>
      <c r="M35" s="92">
        <f>SUM(G35,I35,K35)</f>
        <v>27.5</v>
      </c>
      <c r="N35" s="71"/>
      <c r="O35" s="71"/>
      <c r="P35" s="71"/>
    </row>
    <row r="36" spans="1:20" ht="19.5" customHeight="1">
      <c r="A36" s="89"/>
      <c r="B36" s="90" t="s">
        <v>279</v>
      </c>
      <c r="C36" s="90" t="s">
        <v>280</v>
      </c>
      <c r="D36" s="91" t="s">
        <v>277</v>
      </c>
      <c r="E36" s="98">
        <v>1.0200000000000001E-2</v>
      </c>
      <c r="F36" s="92" t="s">
        <v>281</v>
      </c>
      <c r="G36" s="92" t="s">
        <v>281</v>
      </c>
      <c r="H36" s="92">
        <f>H27</f>
        <v>122128</v>
      </c>
      <c r="I36" s="92">
        <f>E36*H36</f>
        <v>1245.7056</v>
      </c>
      <c r="J36" s="92"/>
      <c r="K36" s="92"/>
      <c r="L36" s="92"/>
      <c r="M36" s="92">
        <f>SUM(G36,I36,K36)</f>
        <v>1245.7056</v>
      </c>
      <c r="N36" s="71"/>
      <c r="O36" s="71"/>
      <c r="P36" s="71"/>
    </row>
    <row r="37" spans="1:20" ht="19.5" customHeight="1">
      <c r="A37" s="89" t="s">
        <v>198</v>
      </c>
      <c r="B37" s="90" t="s">
        <v>254</v>
      </c>
      <c r="C37" s="90" t="s">
        <v>255</v>
      </c>
      <c r="D37" s="91" t="s">
        <v>256</v>
      </c>
      <c r="E37" s="91">
        <v>0.05</v>
      </c>
      <c r="F37" s="92" t="s">
        <v>219</v>
      </c>
      <c r="G37" s="92" t="s">
        <v>219</v>
      </c>
      <c r="H37" s="92" t="s">
        <v>219</v>
      </c>
      <c r="I37" s="92" t="s">
        <v>219</v>
      </c>
      <c r="J37" s="92">
        <v>4770</v>
      </c>
      <c r="K37" s="92">
        <f>E37*J37</f>
        <v>238.5</v>
      </c>
      <c r="L37" s="92"/>
      <c r="M37" s="92">
        <f>SUM(G37,I37,K37)</f>
        <v>238.5</v>
      </c>
      <c r="N37" s="71"/>
      <c r="O37" s="71" t="s">
        <v>77</v>
      </c>
      <c r="P37" s="71" t="s">
        <v>249</v>
      </c>
    </row>
    <row r="38" spans="1:20" ht="19.5" customHeight="1">
      <c r="A38" s="89"/>
      <c r="B38" s="94" t="s">
        <v>257</v>
      </c>
      <c r="C38" s="94" t="s">
        <v>258</v>
      </c>
      <c r="D38" s="95" t="s">
        <v>252</v>
      </c>
      <c r="E38" s="95">
        <v>0.72</v>
      </c>
      <c r="F38" s="96">
        <f>F29</f>
        <v>1587</v>
      </c>
      <c r="G38" s="97">
        <f>E38*F38</f>
        <v>1142.6399999999999</v>
      </c>
      <c r="H38" s="49"/>
      <c r="I38" s="49"/>
      <c r="J38" s="49"/>
      <c r="K38" s="49"/>
      <c r="L38" s="49"/>
      <c r="M38" s="49"/>
      <c r="N38" s="71"/>
      <c r="O38" s="71"/>
      <c r="P38" s="71"/>
    </row>
    <row r="39" spans="1:20" ht="19.5" customHeight="1">
      <c r="A39" s="89"/>
      <c r="B39" s="94" t="s">
        <v>259</v>
      </c>
      <c r="C39" s="94" t="s">
        <v>260</v>
      </c>
      <c r="D39" s="95" t="s">
        <v>261</v>
      </c>
      <c r="E39" s="95">
        <v>1</v>
      </c>
      <c r="F39" s="97">
        <f>F30</f>
        <v>228.52799999999999</v>
      </c>
      <c r="G39" s="97">
        <f>E39*F39</f>
        <v>228.52799999999999</v>
      </c>
      <c r="H39" s="49"/>
      <c r="I39" s="49"/>
      <c r="J39" s="49"/>
      <c r="K39" s="49"/>
      <c r="L39" s="49"/>
      <c r="M39" s="49"/>
      <c r="N39" s="71"/>
      <c r="O39" s="71"/>
      <c r="P39" s="71"/>
    </row>
    <row r="40" spans="1:20" ht="19.5" customHeight="1">
      <c r="A40" s="89"/>
      <c r="B40" s="90" t="s">
        <v>262</v>
      </c>
      <c r="C40" s="90"/>
      <c r="D40" s="91"/>
      <c r="E40" s="91"/>
      <c r="F40" s="92"/>
      <c r="G40" s="92">
        <f>SUM(G33:G39)</f>
        <v>3999.5119999999997</v>
      </c>
      <c r="H40" s="92"/>
      <c r="I40" s="92">
        <f>SUM(I33:I39)</f>
        <v>1245.7056</v>
      </c>
      <c r="J40" s="92"/>
      <c r="K40" s="92">
        <f>SUM(K33:K39)</f>
        <v>238.5</v>
      </c>
      <c r="L40" s="92"/>
      <c r="M40" s="92">
        <f>SUM(M33:M39)</f>
        <v>4112.5496000000003</v>
      </c>
      <c r="N40" s="71"/>
      <c r="O40" s="71"/>
      <c r="P40" s="71"/>
    </row>
    <row r="41" spans="1:20" ht="19.5" customHeight="1">
      <c r="B41" s="233" t="s">
        <v>282</v>
      </c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5"/>
    </row>
    <row r="42" spans="1:20" ht="19.5" customHeight="1">
      <c r="B42" s="79" t="s">
        <v>283</v>
      </c>
      <c r="C42" s="79" t="s">
        <v>284</v>
      </c>
      <c r="D42" s="81" t="s">
        <v>285</v>
      </c>
      <c r="E42" s="81">
        <v>0.2</v>
      </c>
      <c r="F42" s="99"/>
      <c r="G42" s="99" t="s">
        <v>286</v>
      </c>
      <c r="H42" s="99">
        <f>[1]단가대비표!K11</f>
        <v>108245</v>
      </c>
      <c r="I42" s="99">
        <f>E42*H42</f>
        <v>21649</v>
      </c>
      <c r="J42" s="99"/>
      <c r="K42" s="99"/>
      <c r="L42" s="99"/>
      <c r="M42" s="99">
        <f>I42</f>
        <v>21649</v>
      </c>
      <c r="R42" s="5" t="s">
        <v>287</v>
      </c>
      <c r="T42" s="93" t="s">
        <v>288</v>
      </c>
    </row>
    <row r="43" spans="1:20" ht="19.5" customHeight="1">
      <c r="B43" s="79" t="s">
        <v>289</v>
      </c>
      <c r="C43" s="79"/>
      <c r="D43" s="81"/>
      <c r="E43" s="81"/>
      <c r="F43" s="99"/>
      <c r="G43" s="100" t="s">
        <v>281</v>
      </c>
      <c r="H43" s="99"/>
      <c r="I43" s="99">
        <f>I42</f>
        <v>21649</v>
      </c>
      <c r="J43" s="99"/>
      <c r="K43" s="99"/>
      <c r="L43" s="99"/>
      <c r="M43" s="99">
        <f>SUM(M42)</f>
        <v>21649</v>
      </c>
    </row>
    <row r="44" spans="1:20" ht="19.5" customHeight="1">
      <c r="B44" s="233" t="s">
        <v>290</v>
      </c>
      <c r="C44" s="234"/>
      <c r="D44" s="234"/>
      <c r="E44" s="234"/>
      <c r="F44" s="234"/>
      <c r="G44" s="234"/>
      <c r="H44" s="234"/>
      <c r="I44" s="234"/>
      <c r="J44" s="234"/>
      <c r="K44" s="234"/>
      <c r="L44" s="234"/>
      <c r="M44" s="235"/>
    </row>
    <row r="45" spans="1:20" ht="19.5" customHeight="1">
      <c r="B45" s="79" t="s">
        <v>291</v>
      </c>
      <c r="C45" s="79" t="s">
        <v>292</v>
      </c>
      <c r="D45" s="81" t="s">
        <v>293</v>
      </c>
      <c r="E45" s="81">
        <v>0.24</v>
      </c>
      <c r="F45" s="99"/>
      <c r="G45" s="99" t="s">
        <v>192</v>
      </c>
      <c r="H45" s="99">
        <f>H42</f>
        <v>108245</v>
      </c>
      <c r="I45" s="99">
        <f>E45*H45</f>
        <v>25978.799999999999</v>
      </c>
      <c r="J45" s="99"/>
      <c r="K45" s="99"/>
      <c r="L45" s="99"/>
      <c r="M45" s="99">
        <f>I45</f>
        <v>25978.799999999999</v>
      </c>
    </row>
    <row r="46" spans="1:20" ht="19.5" customHeight="1">
      <c r="B46" s="79" t="s">
        <v>294</v>
      </c>
      <c r="C46" s="79"/>
      <c r="D46" s="81"/>
      <c r="E46" s="81"/>
      <c r="F46" s="99"/>
      <c r="G46" s="100" t="s">
        <v>295</v>
      </c>
      <c r="H46" s="99"/>
      <c r="I46" s="99">
        <f>SUM(I45)</f>
        <v>25978.799999999999</v>
      </c>
      <c r="J46" s="99"/>
      <c r="K46" s="99"/>
      <c r="L46" s="99"/>
      <c r="M46" s="99">
        <f>SUM(M45)</f>
        <v>25978.799999999999</v>
      </c>
    </row>
    <row r="47" spans="1:20" ht="19.5" customHeight="1">
      <c r="B47" s="233" t="s">
        <v>296</v>
      </c>
      <c r="C47" s="234"/>
      <c r="D47" s="234"/>
      <c r="E47" s="234"/>
      <c r="F47" s="234"/>
      <c r="G47" s="234"/>
      <c r="H47" s="234"/>
      <c r="I47" s="234"/>
      <c r="J47" s="234"/>
      <c r="K47" s="234"/>
      <c r="L47" s="234"/>
      <c r="M47" s="235"/>
    </row>
    <row r="48" spans="1:20" ht="19.5" customHeight="1">
      <c r="B48" s="79" t="s">
        <v>297</v>
      </c>
      <c r="C48" s="79" t="s">
        <v>298</v>
      </c>
      <c r="D48" s="81" t="s">
        <v>299</v>
      </c>
      <c r="E48" s="81">
        <v>0.28000000000000003</v>
      </c>
      <c r="F48" s="99"/>
      <c r="G48" s="99" t="s">
        <v>223</v>
      </c>
      <c r="H48" s="99">
        <f>H45</f>
        <v>108245</v>
      </c>
      <c r="I48" s="99">
        <f>E48*H48</f>
        <v>30308.600000000002</v>
      </c>
      <c r="J48" s="99"/>
      <c r="K48" s="99"/>
      <c r="L48" s="99"/>
      <c r="M48" s="99">
        <f>I48</f>
        <v>30308.600000000002</v>
      </c>
    </row>
    <row r="49" spans="1:17" ht="19.5" customHeight="1">
      <c r="B49" s="79" t="s">
        <v>300</v>
      </c>
      <c r="C49" s="79"/>
      <c r="D49" s="81"/>
      <c r="E49" s="81"/>
      <c r="F49" s="99"/>
      <c r="G49" s="100" t="s">
        <v>202</v>
      </c>
      <c r="H49" s="99"/>
      <c r="I49" s="99">
        <f>I48</f>
        <v>30308.600000000002</v>
      </c>
      <c r="J49" s="99"/>
      <c r="K49" s="99"/>
      <c r="L49" s="99"/>
      <c r="M49" s="99">
        <f>SUM(M48)</f>
        <v>30308.600000000002</v>
      </c>
    </row>
    <row r="50" spans="1:17" ht="19.5" customHeight="1">
      <c r="B50" s="233" t="s">
        <v>301</v>
      </c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5"/>
    </row>
    <row r="51" spans="1:17" ht="19.5" customHeight="1">
      <c r="B51" s="79" t="s">
        <v>291</v>
      </c>
      <c r="C51" s="79" t="s">
        <v>292</v>
      </c>
      <c r="D51" s="81" t="s">
        <v>293</v>
      </c>
      <c r="E51" s="81">
        <v>0.34</v>
      </c>
      <c r="F51" s="99"/>
      <c r="G51" s="99" t="s">
        <v>192</v>
      </c>
      <c r="H51" s="99">
        <f>H48</f>
        <v>108245</v>
      </c>
      <c r="I51" s="99">
        <f>E51*H51</f>
        <v>36803.300000000003</v>
      </c>
      <c r="J51" s="99"/>
      <c r="K51" s="99"/>
      <c r="L51" s="99"/>
      <c r="M51" s="99">
        <f>I51</f>
        <v>36803.300000000003</v>
      </c>
    </row>
    <row r="52" spans="1:17" ht="19.5" customHeight="1">
      <c r="B52" s="79" t="s">
        <v>300</v>
      </c>
      <c r="C52" s="79"/>
      <c r="D52" s="81"/>
      <c r="E52" s="81"/>
      <c r="F52" s="99"/>
      <c r="G52" s="100" t="s">
        <v>202</v>
      </c>
      <c r="H52" s="99"/>
      <c r="I52" s="99">
        <f>I51</f>
        <v>36803.300000000003</v>
      </c>
      <c r="J52" s="99"/>
      <c r="K52" s="99"/>
      <c r="L52" s="99"/>
      <c r="M52" s="99">
        <f>SUM(M51)</f>
        <v>36803.300000000003</v>
      </c>
    </row>
    <row r="53" spans="1:17" ht="19.5" customHeight="1">
      <c r="A53" s="87"/>
      <c r="B53" s="233" t="s">
        <v>302</v>
      </c>
      <c r="C53" s="234"/>
      <c r="D53" s="234"/>
      <c r="E53" s="234"/>
      <c r="F53" s="234"/>
      <c r="G53" s="234"/>
      <c r="H53" s="234"/>
      <c r="I53" s="234"/>
      <c r="J53" s="234"/>
      <c r="K53" s="234"/>
      <c r="L53" s="234"/>
      <c r="M53" s="235"/>
      <c r="N53" s="71"/>
      <c r="O53" s="71"/>
      <c r="P53" s="71"/>
    </row>
    <row r="54" spans="1:17" ht="19.5" customHeight="1">
      <c r="A54" s="89" t="s">
        <v>185</v>
      </c>
      <c r="B54" s="90" t="s">
        <v>303</v>
      </c>
      <c r="C54" s="90" t="s">
        <v>304</v>
      </c>
      <c r="D54" s="91" t="s">
        <v>252</v>
      </c>
      <c r="E54" s="91">
        <v>0.25600000000000001</v>
      </c>
      <c r="F54" s="92">
        <f>[1]단가대비표!J7</f>
        <v>7500</v>
      </c>
      <c r="G54" s="92">
        <f>E54*F54</f>
        <v>1920</v>
      </c>
      <c r="H54" s="92"/>
      <c r="I54" s="92"/>
      <c r="J54" s="92"/>
      <c r="K54" s="92"/>
      <c r="L54" s="92"/>
      <c r="M54" s="92">
        <f>SUM(G54,I54,K54)</f>
        <v>1920</v>
      </c>
      <c r="N54" s="71" t="s">
        <v>77</v>
      </c>
      <c r="O54" s="71" t="s">
        <v>77</v>
      </c>
      <c r="P54" s="71" t="s">
        <v>77</v>
      </c>
    </row>
    <row r="55" spans="1:17" ht="19.5" customHeight="1">
      <c r="A55" s="89"/>
      <c r="B55" s="90" t="s">
        <v>305</v>
      </c>
      <c r="C55" s="90" t="s">
        <v>306</v>
      </c>
      <c r="D55" s="91" t="s">
        <v>307</v>
      </c>
      <c r="E55" s="91">
        <v>8.0000000000000002E-3</v>
      </c>
      <c r="F55" s="92">
        <f>[1]단가대비표!J8</f>
        <v>3072</v>
      </c>
      <c r="G55" s="92">
        <f>E55*F55</f>
        <v>24.576000000000001</v>
      </c>
      <c r="H55" s="92"/>
      <c r="I55" s="92"/>
      <c r="J55" s="92"/>
      <c r="K55" s="92"/>
      <c r="L55" s="92"/>
      <c r="M55" s="92">
        <f>SUM(G55,I55,K55)</f>
        <v>24.576000000000001</v>
      </c>
      <c r="N55" s="71"/>
      <c r="O55" s="71"/>
      <c r="P55" s="71"/>
    </row>
    <row r="56" spans="1:17" ht="19.5" customHeight="1">
      <c r="A56" s="89"/>
      <c r="B56" s="90" t="s">
        <v>250</v>
      </c>
      <c r="C56" s="90" t="s">
        <v>251</v>
      </c>
      <c r="D56" s="91" t="s">
        <v>252</v>
      </c>
      <c r="E56" s="91">
        <v>6.0000000000000001E-3</v>
      </c>
      <c r="F56" s="92" t="s">
        <v>219</v>
      </c>
      <c r="G56" s="92" t="s">
        <v>219</v>
      </c>
      <c r="H56" s="92">
        <f>[1]단가대비표!K10</f>
        <v>122128</v>
      </c>
      <c r="I56" s="92">
        <f>E56*H56</f>
        <v>732.76800000000003</v>
      </c>
      <c r="J56" s="92"/>
      <c r="K56" s="92"/>
      <c r="L56" s="92"/>
      <c r="M56" s="92">
        <f>SUM(G56,I56,K56)</f>
        <v>732.76800000000003</v>
      </c>
      <c r="N56" s="71"/>
      <c r="O56" s="71"/>
      <c r="P56" s="71"/>
    </row>
    <row r="57" spans="1:17" ht="19.5" customHeight="1">
      <c r="A57" s="89" t="s">
        <v>198</v>
      </c>
      <c r="B57" s="90" t="s">
        <v>308</v>
      </c>
      <c r="C57" s="90" t="s">
        <v>309</v>
      </c>
      <c r="D57" s="91" t="s">
        <v>310</v>
      </c>
      <c r="E57" s="91">
        <v>0.05</v>
      </c>
      <c r="F57" s="92" t="s">
        <v>192</v>
      </c>
      <c r="G57" s="92" t="s">
        <v>192</v>
      </c>
      <c r="H57" s="92" t="s">
        <v>192</v>
      </c>
      <c r="I57" s="92" t="s">
        <v>192</v>
      </c>
      <c r="J57" s="92">
        <v>4770</v>
      </c>
      <c r="K57" s="92">
        <f>E57*J57</f>
        <v>238.5</v>
      </c>
      <c r="L57" s="92"/>
      <c r="M57" s="92">
        <f>SUM(G57,I57,K57)</f>
        <v>238.5</v>
      </c>
      <c r="N57" s="71" t="s">
        <v>77</v>
      </c>
      <c r="O57" s="71" t="s">
        <v>77</v>
      </c>
      <c r="P57" s="71" t="s">
        <v>249</v>
      </c>
    </row>
    <row r="58" spans="1:17" ht="19.5" customHeight="1">
      <c r="A58" s="89"/>
      <c r="B58" s="94" t="s">
        <v>311</v>
      </c>
      <c r="C58" s="94" t="s">
        <v>312</v>
      </c>
      <c r="D58" s="95" t="s">
        <v>307</v>
      </c>
      <c r="E58" s="95">
        <v>0.72</v>
      </c>
      <c r="F58" s="96">
        <f>[1]단가대비표!M14</f>
        <v>1587</v>
      </c>
      <c r="G58" s="97">
        <f>E58*F58</f>
        <v>1142.6399999999999</v>
      </c>
      <c r="H58" s="49"/>
      <c r="I58" s="49"/>
      <c r="J58" s="49"/>
      <c r="K58" s="49"/>
      <c r="L58" s="49"/>
      <c r="M58" s="49"/>
      <c r="N58" s="71"/>
      <c r="O58" s="71"/>
      <c r="P58" s="71"/>
      <c r="Q58" s="93" t="s">
        <v>313</v>
      </c>
    </row>
    <row r="59" spans="1:17" ht="19.5" customHeight="1">
      <c r="A59" s="89"/>
      <c r="B59" s="94" t="s">
        <v>314</v>
      </c>
      <c r="C59" s="94" t="s">
        <v>315</v>
      </c>
      <c r="D59" s="95" t="s">
        <v>316</v>
      </c>
      <c r="E59" s="95">
        <v>1</v>
      </c>
      <c r="F59" s="97">
        <f>G58*0.2</f>
        <v>228.52799999999999</v>
      </c>
      <c r="G59" s="97">
        <f>E59*F59</f>
        <v>228.52799999999999</v>
      </c>
      <c r="H59" s="49"/>
      <c r="I59" s="49"/>
      <c r="J59" s="49"/>
      <c r="K59" s="49"/>
      <c r="L59" s="49"/>
      <c r="M59" s="49"/>
      <c r="N59" s="71"/>
      <c r="O59" s="71"/>
      <c r="P59" s="71"/>
    </row>
    <row r="60" spans="1:17" ht="19.5" customHeight="1">
      <c r="A60" s="89"/>
      <c r="B60" s="90" t="s">
        <v>262</v>
      </c>
      <c r="C60" s="90"/>
      <c r="D60" s="91"/>
      <c r="E60" s="91"/>
      <c r="F60" s="92"/>
      <c r="G60" s="92">
        <f>SUM(G54:G59)</f>
        <v>3315.7439999999997</v>
      </c>
      <c r="H60" s="92"/>
      <c r="I60" s="92">
        <f>SUM(I54:I59)</f>
        <v>732.76800000000003</v>
      </c>
      <c r="J60" s="92"/>
      <c r="K60" s="92">
        <f>SUM(K54:K59)</f>
        <v>238.5</v>
      </c>
      <c r="L60" s="92"/>
      <c r="M60" s="92">
        <f>SUM(M54:M59)</f>
        <v>2915.8440000000001</v>
      </c>
      <c r="N60" s="71"/>
      <c r="O60" s="71"/>
      <c r="P60" s="71"/>
    </row>
    <row r="61" spans="1:17" ht="19.5" customHeight="1">
      <c r="A61" s="87"/>
      <c r="B61" s="233" t="s">
        <v>317</v>
      </c>
      <c r="C61" s="234"/>
      <c r="D61" s="234"/>
      <c r="E61" s="234"/>
      <c r="F61" s="234"/>
      <c r="G61" s="234"/>
      <c r="H61" s="234"/>
      <c r="I61" s="234"/>
      <c r="J61" s="234"/>
      <c r="K61" s="234"/>
      <c r="L61" s="234"/>
      <c r="M61" s="235"/>
      <c r="N61" s="71"/>
      <c r="O61" s="71"/>
      <c r="P61" s="71"/>
    </row>
    <row r="62" spans="1:17" ht="19.5" customHeight="1">
      <c r="A62" s="89" t="s">
        <v>185</v>
      </c>
      <c r="B62" s="90" t="s">
        <v>318</v>
      </c>
      <c r="C62" s="90" t="s">
        <v>319</v>
      </c>
      <c r="D62" s="91" t="s">
        <v>307</v>
      </c>
      <c r="E62" s="91">
        <v>0.25600000000000001</v>
      </c>
      <c r="F62" s="92">
        <f>F54</f>
        <v>7500</v>
      </c>
      <c r="G62" s="92">
        <f>E62*F62</f>
        <v>1920</v>
      </c>
      <c r="H62" s="92"/>
      <c r="I62" s="92"/>
      <c r="J62" s="92"/>
      <c r="K62" s="92"/>
      <c r="L62" s="92"/>
      <c r="M62" s="92">
        <f>SUM(G62,I62,K62)</f>
        <v>1920</v>
      </c>
      <c r="N62" s="71" t="s">
        <v>77</v>
      </c>
      <c r="O62" s="71" t="s">
        <v>77</v>
      </c>
      <c r="P62" s="71" t="s">
        <v>77</v>
      </c>
    </row>
    <row r="63" spans="1:17" ht="19.5" customHeight="1">
      <c r="A63" s="89"/>
      <c r="B63" s="90" t="s">
        <v>305</v>
      </c>
      <c r="C63" s="90" t="s">
        <v>306</v>
      </c>
      <c r="D63" s="91" t="s">
        <v>307</v>
      </c>
      <c r="E63" s="91">
        <v>8.0000000000000002E-3</v>
      </c>
      <c r="F63" s="92">
        <f>F55</f>
        <v>3072</v>
      </c>
      <c r="G63" s="92">
        <f>E63*F63</f>
        <v>24.576000000000001</v>
      </c>
      <c r="H63" s="92"/>
      <c r="I63" s="92"/>
      <c r="J63" s="92"/>
      <c r="K63" s="92"/>
      <c r="L63" s="92"/>
      <c r="M63" s="92">
        <f>SUM(G63,I63,K63)</f>
        <v>24.576000000000001</v>
      </c>
      <c r="N63" s="71"/>
      <c r="O63" s="71"/>
      <c r="P63" s="71"/>
    </row>
    <row r="64" spans="1:17" ht="19.5" customHeight="1">
      <c r="A64" s="89" t="s">
        <v>198</v>
      </c>
      <c r="B64" s="90" t="s">
        <v>297</v>
      </c>
      <c r="C64" s="90" t="s">
        <v>320</v>
      </c>
      <c r="D64" s="91" t="s">
        <v>321</v>
      </c>
      <c r="E64" s="91">
        <v>7.1999999999999998E-3</v>
      </c>
      <c r="F64" s="92" t="s">
        <v>223</v>
      </c>
      <c r="G64" s="92" t="s">
        <v>223</v>
      </c>
      <c r="H64" s="92">
        <f>H56</f>
        <v>122128</v>
      </c>
      <c r="I64" s="92">
        <f>E64*H64</f>
        <v>879.32159999999999</v>
      </c>
      <c r="J64" s="92"/>
      <c r="K64" s="92"/>
      <c r="L64" s="92"/>
      <c r="M64" s="92">
        <f>SUM(G64,I64,K64)</f>
        <v>879.32159999999999</v>
      </c>
      <c r="N64" s="71" t="s">
        <v>77</v>
      </c>
      <c r="O64" s="71" t="s">
        <v>77</v>
      </c>
      <c r="P64" s="71" t="s">
        <v>249</v>
      </c>
    </row>
    <row r="65" spans="1:17" ht="19.5" customHeight="1">
      <c r="A65" s="89"/>
      <c r="B65" s="90" t="s">
        <v>308</v>
      </c>
      <c r="C65" s="90" t="s">
        <v>309</v>
      </c>
      <c r="D65" s="91" t="s">
        <v>310</v>
      </c>
      <c r="E65" s="91">
        <v>0.05</v>
      </c>
      <c r="F65" s="92" t="s">
        <v>192</v>
      </c>
      <c r="G65" s="92" t="s">
        <v>192</v>
      </c>
      <c r="H65" s="92" t="s">
        <v>192</v>
      </c>
      <c r="I65" s="92" t="s">
        <v>192</v>
      </c>
      <c r="J65" s="92">
        <v>4770</v>
      </c>
      <c r="K65" s="92">
        <f>E65*J65</f>
        <v>238.5</v>
      </c>
      <c r="L65" s="92"/>
      <c r="M65" s="92">
        <f>SUM(G65,I65,K65)</f>
        <v>238.5</v>
      </c>
      <c r="N65" s="71"/>
      <c r="O65" s="71"/>
      <c r="P65" s="71"/>
      <c r="Q65" s="93" t="s">
        <v>313</v>
      </c>
    </row>
    <row r="66" spans="1:17" ht="19.5" customHeight="1">
      <c r="A66" s="89"/>
      <c r="B66" s="94" t="s">
        <v>311</v>
      </c>
      <c r="C66" s="94" t="s">
        <v>312</v>
      </c>
      <c r="D66" s="95" t="s">
        <v>307</v>
      </c>
      <c r="E66" s="95">
        <v>0.72</v>
      </c>
      <c r="F66" s="96">
        <f>F58</f>
        <v>1587</v>
      </c>
      <c r="G66" s="97">
        <f>E66*F66</f>
        <v>1142.6399999999999</v>
      </c>
      <c r="H66" s="49"/>
      <c r="I66" s="49"/>
      <c r="J66" s="49"/>
      <c r="K66" s="49"/>
      <c r="L66" s="49"/>
      <c r="M66" s="49"/>
      <c r="N66" s="71"/>
      <c r="O66" s="71"/>
      <c r="P66" s="71"/>
    </row>
    <row r="67" spans="1:17" ht="19.5" customHeight="1">
      <c r="A67" s="89"/>
      <c r="B67" s="94" t="s">
        <v>259</v>
      </c>
      <c r="C67" s="94" t="s">
        <v>260</v>
      </c>
      <c r="D67" s="95" t="s">
        <v>261</v>
      </c>
      <c r="E67" s="95">
        <v>1</v>
      </c>
      <c r="F67" s="97">
        <f>G66*0.2</f>
        <v>228.52799999999999</v>
      </c>
      <c r="G67" s="97">
        <f>E67*F67</f>
        <v>228.52799999999999</v>
      </c>
      <c r="H67" s="49"/>
      <c r="I67" s="49"/>
      <c r="J67" s="49"/>
      <c r="K67" s="49"/>
      <c r="L67" s="49"/>
      <c r="M67" s="49"/>
      <c r="N67" s="71"/>
      <c r="O67" s="71"/>
      <c r="P67" s="71"/>
    </row>
    <row r="68" spans="1:17" ht="19.5" customHeight="1">
      <c r="A68" s="89"/>
      <c r="B68" s="90" t="s">
        <v>262</v>
      </c>
      <c r="C68" s="90"/>
      <c r="D68" s="91"/>
      <c r="E68" s="91"/>
      <c r="F68" s="92"/>
      <c r="G68" s="92">
        <f>SUM(G62:G67)</f>
        <v>3315.7439999999997</v>
      </c>
      <c r="H68" s="92"/>
      <c r="I68" s="92">
        <f>SUM(I62:I67)</f>
        <v>879.32159999999999</v>
      </c>
      <c r="J68" s="92"/>
      <c r="K68" s="92">
        <f>SUM(K62:K67)</f>
        <v>238.5</v>
      </c>
      <c r="L68" s="92"/>
      <c r="M68" s="92">
        <f>SUM(M62:M67)</f>
        <v>3062.3976000000002</v>
      </c>
      <c r="N68" s="71"/>
      <c r="O68" s="71"/>
      <c r="P68" s="71"/>
    </row>
    <row r="69" spans="1:17" ht="19.5" customHeight="1">
      <c r="A69" s="87"/>
      <c r="B69" s="233" t="s">
        <v>322</v>
      </c>
      <c r="C69" s="234"/>
      <c r="D69" s="234"/>
      <c r="E69" s="234"/>
      <c r="F69" s="234"/>
      <c r="G69" s="234"/>
      <c r="H69" s="234"/>
      <c r="I69" s="234"/>
      <c r="J69" s="234"/>
      <c r="K69" s="234"/>
      <c r="L69" s="234"/>
      <c r="M69" s="235"/>
      <c r="N69" s="71"/>
      <c r="O69" s="71"/>
      <c r="P69" s="71"/>
    </row>
    <row r="70" spans="1:17" ht="19.5" customHeight="1">
      <c r="A70" s="89" t="s">
        <v>185</v>
      </c>
      <c r="B70" s="90" t="s">
        <v>303</v>
      </c>
      <c r="C70" s="90" t="s">
        <v>304</v>
      </c>
      <c r="D70" s="91" t="s">
        <v>252</v>
      </c>
      <c r="E70" s="91">
        <v>0.25600000000000001</v>
      </c>
      <c r="F70" s="92">
        <f>F62</f>
        <v>7500</v>
      </c>
      <c r="G70" s="92">
        <f>E70*F70</f>
        <v>1920</v>
      </c>
      <c r="H70" s="92"/>
      <c r="I70" s="92"/>
      <c r="J70" s="92"/>
      <c r="K70" s="92"/>
      <c r="L70" s="92"/>
      <c r="M70" s="92">
        <f>SUM(G70,I70,K70)</f>
        <v>1920</v>
      </c>
      <c r="N70" s="71" t="s">
        <v>77</v>
      </c>
      <c r="O70" s="71" t="s">
        <v>77</v>
      </c>
      <c r="P70" s="71" t="s">
        <v>77</v>
      </c>
    </row>
    <row r="71" spans="1:17" ht="19.5" customHeight="1">
      <c r="A71" s="89" t="s">
        <v>198</v>
      </c>
      <c r="B71" s="90" t="s">
        <v>323</v>
      </c>
      <c r="C71" s="90" t="s">
        <v>324</v>
      </c>
      <c r="D71" s="91" t="s">
        <v>277</v>
      </c>
      <c r="E71" s="91">
        <v>8.0000000000000002E-3</v>
      </c>
      <c r="F71" s="92">
        <f>F63</f>
        <v>3072</v>
      </c>
      <c r="G71" s="92">
        <f>E71*F71</f>
        <v>24.576000000000001</v>
      </c>
      <c r="H71" s="92"/>
      <c r="I71" s="92"/>
      <c r="J71" s="92"/>
      <c r="K71" s="92"/>
      <c r="L71" s="92"/>
      <c r="M71" s="92">
        <f>SUM(G71,I71,K71)</f>
        <v>24.576000000000001</v>
      </c>
      <c r="N71" s="71" t="s">
        <v>77</v>
      </c>
      <c r="O71" s="71" t="s">
        <v>77</v>
      </c>
      <c r="P71" s="71" t="s">
        <v>249</v>
      </c>
    </row>
    <row r="72" spans="1:17" ht="19.5" customHeight="1">
      <c r="A72" s="89"/>
      <c r="B72" s="90" t="s">
        <v>291</v>
      </c>
      <c r="C72" s="90" t="s">
        <v>325</v>
      </c>
      <c r="D72" s="91" t="s">
        <v>307</v>
      </c>
      <c r="E72" s="91">
        <v>8.3999999999999995E-3</v>
      </c>
      <c r="F72" s="92" t="s">
        <v>192</v>
      </c>
      <c r="G72" s="92" t="s">
        <v>192</v>
      </c>
      <c r="H72" s="92">
        <f>H64</f>
        <v>122128</v>
      </c>
      <c r="I72" s="92">
        <f>E72*H72</f>
        <v>1025.8751999999999</v>
      </c>
      <c r="J72" s="92"/>
      <c r="K72" s="92"/>
      <c r="L72" s="92"/>
      <c r="M72" s="92">
        <f>SUM(G72,I72,K72)</f>
        <v>1025.8751999999999</v>
      </c>
      <c r="N72" s="71"/>
      <c r="O72" s="71"/>
      <c r="P72" s="71"/>
    </row>
    <row r="73" spans="1:17" ht="19.5" customHeight="1">
      <c r="A73" s="89"/>
      <c r="B73" s="90" t="s">
        <v>326</v>
      </c>
      <c r="C73" s="90" t="s">
        <v>327</v>
      </c>
      <c r="D73" s="91" t="s">
        <v>328</v>
      </c>
      <c r="E73" s="91">
        <v>0.05</v>
      </c>
      <c r="F73" s="92" t="s">
        <v>202</v>
      </c>
      <c r="G73" s="92" t="s">
        <v>202</v>
      </c>
      <c r="H73" s="92" t="s">
        <v>202</v>
      </c>
      <c r="I73" s="92" t="s">
        <v>202</v>
      </c>
      <c r="J73" s="92">
        <v>4770</v>
      </c>
      <c r="K73" s="92">
        <f>E73*J73</f>
        <v>238.5</v>
      </c>
      <c r="L73" s="92"/>
      <c r="M73" s="92">
        <f>SUM(G73,I73,K73)</f>
        <v>238.5</v>
      </c>
      <c r="N73" s="71"/>
      <c r="O73" s="71"/>
      <c r="P73" s="71"/>
      <c r="Q73" s="93" t="s">
        <v>329</v>
      </c>
    </row>
    <row r="74" spans="1:17" ht="19.5" customHeight="1">
      <c r="A74" s="89"/>
      <c r="B74" s="94" t="s">
        <v>330</v>
      </c>
      <c r="C74" s="94" t="s">
        <v>331</v>
      </c>
      <c r="D74" s="95" t="s">
        <v>332</v>
      </c>
      <c r="E74" s="95">
        <v>0.72</v>
      </c>
      <c r="F74" s="96">
        <f>F66</f>
        <v>1587</v>
      </c>
      <c r="G74" s="97">
        <f>E74*F74</f>
        <v>1142.6399999999999</v>
      </c>
      <c r="H74" s="49"/>
      <c r="I74" s="49"/>
      <c r="J74" s="49"/>
      <c r="K74" s="49"/>
      <c r="L74" s="49"/>
      <c r="M74" s="49"/>
      <c r="N74" s="71"/>
      <c r="O74" s="71"/>
      <c r="P74" s="71"/>
    </row>
    <row r="75" spans="1:17" ht="19.5" customHeight="1">
      <c r="A75" s="89"/>
      <c r="B75" s="94" t="s">
        <v>259</v>
      </c>
      <c r="C75" s="94" t="s">
        <v>260</v>
      </c>
      <c r="D75" s="95" t="s">
        <v>261</v>
      </c>
      <c r="E75" s="95">
        <v>1</v>
      </c>
      <c r="F75" s="97">
        <f>G74*0.2</f>
        <v>228.52799999999999</v>
      </c>
      <c r="G75" s="97">
        <f>E75*F75</f>
        <v>228.52799999999999</v>
      </c>
      <c r="H75" s="49"/>
      <c r="I75" s="49"/>
      <c r="J75" s="49"/>
      <c r="K75" s="49"/>
      <c r="L75" s="49"/>
      <c r="M75" s="49"/>
      <c r="N75" s="71"/>
      <c r="O75" s="71"/>
      <c r="P75" s="71"/>
    </row>
    <row r="76" spans="1:17" ht="19.5" customHeight="1">
      <c r="A76" s="89"/>
      <c r="B76" s="90" t="s">
        <v>262</v>
      </c>
      <c r="C76" s="90"/>
      <c r="D76" s="91"/>
      <c r="E76" s="91"/>
      <c r="F76" s="92"/>
      <c r="G76" s="92">
        <f>SUM(G70:G75)</f>
        <v>3315.7439999999997</v>
      </c>
      <c r="H76" s="92"/>
      <c r="I76" s="92">
        <f>SUM(I70:I75)</f>
        <v>1025.8751999999999</v>
      </c>
      <c r="J76" s="92"/>
      <c r="K76" s="92">
        <f>SUM(K70:K75)</f>
        <v>238.5</v>
      </c>
      <c r="L76" s="92"/>
      <c r="M76" s="92">
        <f>SUM(M70:M75)</f>
        <v>3208.9512</v>
      </c>
      <c r="N76" s="71"/>
      <c r="O76" s="71"/>
      <c r="P76" s="71"/>
    </row>
    <row r="77" spans="1:17" ht="19.5" customHeight="1">
      <c r="A77" s="87"/>
      <c r="B77" s="233" t="s">
        <v>333</v>
      </c>
      <c r="C77" s="234"/>
      <c r="D77" s="234"/>
      <c r="E77" s="234"/>
      <c r="F77" s="234"/>
      <c r="G77" s="234"/>
      <c r="H77" s="234"/>
      <c r="I77" s="234"/>
      <c r="J77" s="234"/>
      <c r="K77" s="234"/>
      <c r="L77" s="234"/>
      <c r="M77" s="235"/>
      <c r="N77" s="71"/>
      <c r="O77" s="71"/>
      <c r="P77" s="71"/>
    </row>
    <row r="78" spans="1:17" ht="19.5" customHeight="1">
      <c r="A78" s="89" t="s">
        <v>185</v>
      </c>
      <c r="B78" s="90" t="s">
        <v>303</v>
      </c>
      <c r="C78" s="90" t="s">
        <v>304</v>
      </c>
      <c r="D78" s="91" t="s">
        <v>252</v>
      </c>
      <c r="E78" s="91">
        <v>0.25600000000000001</v>
      </c>
      <c r="F78" s="92">
        <f>F70</f>
        <v>7500</v>
      </c>
      <c r="G78" s="92">
        <f>E78*F78</f>
        <v>1920</v>
      </c>
      <c r="H78" s="92"/>
      <c r="I78" s="92"/>
      <c r="J78" s="92"/>
      <c r="K78" s="92"/>
      <c r="L78" s="92"/>
      <c r="M78" s="92">
        <f>SUM(G78,I78,K78)</f>
        <v>1920</v>
      </c>
      <c r="N78" s="71" t="s">
        <v>77</v>
      </c>
      <c r="O78" s="71" t="s">
        <v>77</v>
      </c>
      <c r="P78" s="71" t="s">
        <v>77</v>
      </c>
    </row>
    <row r="79" spans="1:17" ht="19.5" customHeight="1">
      <c r="A79" s="89"/>
      <c r="B79" s="90" t="s">
        <v>323</v>
      </c>
      <c r="C79" s="90" t="s">
        <v>324</v>
      </c>
      <c r="D79" s="91" t="s">
        <v>277</v>
      </c>
      <c r="E79" s="91">
        <v>8.0000000000000002E-3</v>
      </c>
      <c r="F79" s="92">
        <f>F71</f>
        <v>3072</v>
      </c>
      <c r="G79" s="92">
        <f>E79*F79</f>
        <v>24.576000000000001</v>
      </c>
      <c r="H79" s="92"/>
      <c r="I79" s="92"/>
      <c r="J79" s="92"/>
      <c r="K79" s="92"/>
      <c r="L79" s="92"/>
      <c r="M79" s="92">
        <f>SUM(G79,I79,K79)</f>
        <v>24.576000000000001</v>
      </c>
      <c r="N79" s="71"/>
      <c r="O79" s="71"/>
      <c r="P79" s="71"/>
    </row>
    <row r="80" spans="1:17" ht="19.5" customHeight="1">
      <c r="A80" s="89" t="s">
        <v>198</v>
      </c>
      <c r="B80" s="90" t="s">
        <v>334</v>
      </c>
      <c r="C80" s="90" t="s">
        <v>335</v>
      </c>
      <c r="D80" s="91" t="s">
        <v>332</v>
      </c>
      <c r="E80" s="91">
        <v>1.0200000000000001E-2</v>
      </c>
      <c r="F80" s="92" t="s">
        <v>202</v>
      </c>
      <c r="G80" s="92" t="s">
        <v>202</v>
      </c>
      <c r="H80" s="92">
        <f>H72</f>
        <v>122128</v>
      </c>
      <c r="I80" s="92">
        <f>E80*H80</f>
        <v>1245.7056</v>
      </c>
      <c r="J80" s="92"/>
      <c r="K80" s="92"/>
      <c r="L80" s="92"/>
      <c r="M80" s="92">
        <f>SUM(G80,I80,K80)</f>
        <v>1245.7056</v>
      </c>
      <c r="N80" s="71" t="s">
        <v>77</v>
      </c>
      <c r="O80" s="71" t="s">
        <v>77</v>
      </c>
      <c r="P80" s="71" t="s">
        <v>249</v>
      </c>
    </row>
    <row r="81" spans="1:17" ht="19.5" customHeight="1">
      <c r="A81" s="89"/>
      <c r="B81" s="90" t="s">
        <v>308</v>
      </c>
      <c r="C81" s="90" t="s">
        <v>309</v>
      </c>
      <c r="D81" s="91" t="s">
        <v>310</v>
      </c>
      <c r="E81" s="91">
        <v>0.05</v>
      </c>
      <c r="F81" s="92" t="s">
        <v>192</v>
      </c>
      <c r="G81" s="92" t="s">
        <v>192</v>
      </c>
      <c r="H81" s="92" t="s">
        <v>192</v>
      </c>
      <c r="I81" s="92" t="s">
        <v>192</v>
      </c>
      <c r="J81" s="92">
        <v>4770</v>
      </c>
      <c r="K81" s="92">
        <f>E81*J81</f>
        <v>238.5</v>
      </c>
      <c r="L81" s="92"/>
      <c r="M81" s="92">
        <f>SUM(G81,I81,K81)</f>
        <v>238.5</v>
      </c>
      <c r="N81" s="71"/>
      <c r="O81" s="71"/>
      <c r="P81" s="71"/>
      <c r="Q81" s="93" t="s">
        <v>313</v>
      </c>
    </row>
    <row r="82" spans="1:17" ht="19.5" customHeight="1">
      <c r="A82" s="89"/>
      <c r="B82" s="94" t="s">
        <v>311</v>
      </c>
      <c r="C82" s="94" t="s">
        <v>312</v>
      </c>
      <c r="D82" s="95" t="s">
        <v>307</v>
      </c>
      <c r="E82" s="95">
        <v>0.72</v>
      </c>
      <c r="F82" s="96">
        <f>F74</f>
        <v>1587</v>
      </c>
      <c r="G82" s="97">
        <f>E82*F82</f>
        <v>1142.6399999999999</v>
      </c>
      <c r="H82" s="49"/>
      <c r="I82" s="49"/>
      <c r="J82" s="49"/>
      <c r="K82" s="49"/>
      <c r="L82" s="49"/>
      <c r="M82" s="49"/>
      <c r="N82" s="71"/>
      <c r="O82" s="71"/>
      <c r="P82" s="71"/>
    </row>
    <row r="83" spans="1:17" ht="19.5" customHeight="1">
      <c r="A83" s="89"/>
      <c r="B83" s="94" t="s">
        <v>336</v>
      </c>
      <c r="C83" s="94" t="s">
        <v>337</v>
      </c>
      <c r="D83" s="95" t="s">
        <v>338</v>
      </c>
      <c r="E83" s="95">
        <v>1</v>
      </c>
      <c r="F83" s="97">
        <f>G82*0.2</f>
        <v>228.52799999999999</v>
      </c>
      <c r="G83" s="97">
        <f>E83*F83</f>
        <v>228.52799999999999</v>
      </c>
      <c r="H83" s="49"/>
      <c r="I83" s="49"/>
      <c r="J83" s="49"/>
      <c r="K83" s="49"/>
      <c r="L83" s="49"/>
      <c r="M83" s="49"/>
      <c r="N83" s="71"/>
      <c r="O83" s="71"/>
      <c r="P83" s="71"/>
    </row>
    <row r="84" spans="1:17" ht="19.5" customHeight="1">
      <c r="A84" s="89"/>
      <c r="B84" s="90" t="s">
        <v>262</v>
      </c>
      <c r="C84" s="90"/>
      <c r="D84" s="91"/>
      <c r="E84" s="91"/>
      <c r="F84" s="92"/>
      <c r="G84" s="92">
        <f>SUM(G78:G83)</f>
        <v>3315.7439999999997</v>
      </c>
      <c r="H84" s="92"/>
      <c r="I84" s="92">
        <f>SUM(I78:I83)</f>
        <v>1245.7056</v>
      </c>
      <c r="J84" s="92"/>
      <c r="K84" s="92">
        <f>SUM(K78:K83)</f>
        <v>238.5</v>
      </c>
      <c r="L84" s="92"/>
      <c r="M84" s="92">
        <f>SUM(M78:M83)</f>
        <v>3428.7816000000003</v>
      </c>
      <c r="N84" s="71"/>
      <c r="O84" s="71"/>
      <c r="P84" s="71"/>
    </row>
  </sheetData>
  <mergeCells count="22">
    <mergeCell ref="A1:M1"/>
    <mergeCell ref="A2:M2"/>
    <mergeCell ref="B3:B4"/>
    <mergeCell ref="C3:C4"/>
    <mergeCell ref="D3:D4"/>
    <mergeCell ref="E3:E4"/>
    <mergeCell ref="F3:G3"/>
    <mergeCell ref="H3:I3"/>
    <mergeCell ref="J3:K3"/>
    <mergeCell ref="L3:M3"/>
    <mergeCell ref="B77:M77"/>
    <mergeCell ref="B5:M5"/>
    <mergeCell ref="B14:N14"/>
    <mergeCell ref="B23:N23"/>
    <mergeCell ref="B32:N32"/>
    <mergeCell ref="B41:M41"/>
    <mergeCell ref="B44:M44"/>
    <mergeCell ref="B47:M47"/>
    <mergeCell ref="B50:M50"/>
    <mergeCell ref="B53:M53"/>
    <mergeCell ref="B61:M61"/>
    <mergeCell ref="B69:M69"/>
  </mergeCells>
  <phoneticPr fontId="3" type="noConversion"/>
  <pageMargins left="0.47244094488188981" right="0.23622047244094491" top="0.74803149606299213" bottom="0.74803149606299213" header="0.31496062992125984" footer="0.31496062992125984"/>
  <pageSetup paperSize="9" scale="9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25"/>
  <sheetViews>
    <sheetView workbookViewId="0">
      <selection activeCell="L25" sqref="L25"/>
    </sheetView>
  </sheetViews>
  <sheetFormatPr defaultRowHeight="13.5"/>
  <cols>
    <col min="1" max="9" width="10.77734375" customWidth="1"/>
    <col min="10" max="10" width="15.77734375" customWidth="1"/>
  </cols>
  <sheetData>
    <row r="1" spans="1:10" ht="18" customHeight="1">
      <c r="A1" s="197" t="s">
        <v>59</v>
      </c>
      <c r="B1" s="197"/>
      <c r="C1" s="197"/>
      <c r="D1" s="197"/>
      <c r="E1" s="197"/>
      <c r="F1" s="197"/>
      <c r="G1" s="197"/>
      <c r="H1" s="197"/>
      <c r="I1" s="197"/>
      <c r="J1" s="197"/>
    </row>
    <row r="2" spans="1:10" ht="18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</row>
    <row r="3" spans="1:10" ht="18" customHeight="1">
      <c r="A3" s="197"/>
      <c r="B3" s="197"/>
      <c r="C3" s="197"/>
      <c r="D3" s="197"/>
      <c r="E3" s="197"/>
      <c r="F3" s="197"/>
      <c r="G3" s="197"/>
      <c r="H3" s="197"/>
      <c r="I3" s="197"/>
      <c r="J3" s="197"/>
    </row>
    <row r="4" spans="1:10" ht="18" customHeight="1">
      <c r="A4" s="197"/>
      <c r="B4" s="197"/>
      <c r="C4" s="197"/>
      <c r="D4" s="197"/>
      <c r="E4" s="197"/>
      <c r="F4" s="197"/>
      <c r="G4" s="197"/>
      <c r="H4" s="197"/>
      <c r="I4" s="197"/>
      <c r="J4" s="197"/>
    </row>
    <row r="5" spans="1:10" ht="18" customHeight="1">
      <c r="A5" s="197"/>
      <c r="B5" s="197"/>
      <c r="C5" s="197"/>
      <c r="D5" s="197"/>
      <c r="E5" s="197"/>
      <c r="F5" s="197"/>
      <c r="G5" s="197"/>
      <c r="H5" s="197"/>
      <c r="I5" s="197"/>
      <c r="J5" s="197"/>
    </row>
    <row r="6" spans="1:10" ht="18" customHeight="1">
      <c r="A6" s="197"/>
      <c r="B6" s="197"/>
      <c r="C6" s="197"/>
      <c r="D6" s="197"/>
      <c r="E6" s="197"/>
      <c r="F6" s="197"/>
      <c r="G6" s="197"/>
      <c r="H6" s="197"/>
      <c r="I6" s="197"/>
      <c r="J6" s="197"/>
    </row>
    <row r="7" spans="1:10" ht="18" customHeight="1">
      <c r="A7" s="197"/>
      <c r="B7" s="197"/>
      <c r="C7" s="197"/>
      <c r="D7" s="197"/>
      <c r="E7" s="197"/>
      <c r="F7" s="197"/>
      <c r="G7" s="197"/>
      <c r="H7" s="197"/>
      <c r="I7" s="197"/>
      <c r="J7" s="197"/>
    </row>
    <row r="8" spans="1:10" ht="18" customHeight="1">
      <c r="A8" s="197"/>
      <c r="B8" s="197"/>
      <c r="C8" s="197"/>
      <c r="D8" s="197"/>
      <c r="E8" s="197"/>
      <c r="F8" s="197"/>
      <c r="G8" s="197"/>
      <c r="H8" s="197"/>
      <c r="I8" s="197"/>
      <c r="J8" s="197"/>
    </row>
    <row r="9" spans="1:10" ht="18" customHeight="1">
      <c r="A9" s="197"/>
      <c r="B9" s="197"/>
      <c r="C9" s="197"/>
      <c r="D9" s="197"/>
      <c r="E9" s="197"/>
      <c r="F9" s="197"/>
      <c r="G9" s="197"/>
      <c r="H9" s="197"/>
      <c r="I9" s="197"/>
      <c r="J9" s="197"/>
    </row>
    <row r="10" spans="1:10" ht="18" customHeight="1">
      <c r="A10" s="197"/>
      <c r="B10" s="197"/>
      <c r="C10" s="197"/>
      <c r="D10" s="197"/>
      <c r="E10" s="197"/>
      <c r="F10" s="197"/>
      <c r="G10" s="197"/>
      <c r="H10" s="197"/>
      <c r="I10" s="197"/>
      <c r="J10" s="197"/>
    </row>
    <row r="11" spans="1:10" ht="18" customHeight="1">
      <c r="A11" s="197"/>
      <c r="B11" s="197"/>
      <c r="C11" s="197"/>
      <c r="D11" s="197"/>
      <c r="E11" s="197"/>
      <c r="F11" s="197"/>
      <c r="G11" s="197"/>
      <c r="H11" s="197"/>
      <c r="I11" s="197"/>
      <c r="J11" s="197"/>
    </row>
    <row r="12" spans="1:10" ht="18" customHeight="1">
      <c r="A12" s="197"/>
      <c r="B12" s="197"/>
      <c r="C12" s="197"/>
      <c r="D12" s="197"/>
      <c r="E12" s="197"/>
      <c r="F12" s="197"/>
      <c r="G12" s="197"/>
      <c r="H12" s="197"/>
      <c r="I12" s="197"/>
      <c r="J12" s="197"/>
    </row>
    <row r="13" spans="1:10" ht="18" customHeight="1">
      <c r="A13" s="197"/>
      <c r="B13" s="197"/>
      <c r="C13" s="197"/>
      <c r="D13" s="197"/>
      <c r="E13" s="197"/>
      <c r="F13" s="197"/>
      <c r="G13" s="197"/>
      <c r="H13" s="197"/>
      <c r="I13" s="197"/>
      <c r="J13" s="197"/>
    </row>
    <row r="14" spans="1:10" ht="18" customHeight="1">
      <c r="A14" s="197"/>
      <c r="B14" s="197"/>
      <c r="C14" s="197"/>
      <c r="D14" s="197"/>
      <c r="E14" s="197"/>
      <c r="F14" s="197"/>
      <c r="G14" s="197"/>
      <c r="H14" s="197"/>
      <c r="I14" s="197"/>
      <c r="J14" s="197"/>
    </row>
    <row r="15" spans="1:10" ht="18" customHeight="1">
      <c r="A15" s="197"/>
      <c r="B15" s="197"/>
      <c r="C15" s="197"/>
      <c r="D15" s="197"/>
      <c r="E15" s="197"/>
      <c r="F15" s="197"/>
      <c r="G15" s="197"/>
      <c r="H15" s="197"/>
      <c r="I15" s="197"/>
      <c r="J15" s="197"/>
    </row>
    <row r="16" spans="1:10" ht="18" customHeight="1">
      <c r="A16" s="197"/>
      <c r="B16" s="197"/>
      <c r="C16" s="197"/>
      <c r="D16" s="197"/>
      <c r="E16" s="197"/>
      <c r="F16" s="197"/>
      <c r="G16" s="197"/>
      <c r="H16" s="197"/>
      <c r="I16" s="197"/>
      <c r="J16" s="197"/>
    </row>
    <row r="17" spans="1:10" ht="18" customHeight="1">
      <c r="A17" s="197"/>
      <c r="B17" s="197"/>
      <c r="C17" s="197"/>
      <c r="D17" s="197"/>
      <c r="E17" s="197"/>
      <c r="F17" s="197"/>
      <c r="G17" s="197"/>
      <c r="H17" s="197"/>
      <c r="I17" s="197"/>
      <c r="J17" s="197"/>
    </row>
    <row r="18" spans="1:10" ht="18" customHeight="1">
      <c r="A18" s="197"/>
      <c r="B18" s="197"/>
      <c r="C18" s="197"/>
      <c r="D18" s="197"/>
      <c r="E18" s="197"/>
      <c r="F18" s="197"/>
      <c r="G18" s="197"/>
      <c r="H18" s="197"/>
      <c r="I18" s="197"/>
      <c r="J18" s="197"/>
    </row>
    <row r="19" spans="1:10" ht="18" customHeight="1">
      <c r="A19" s="197"/>
      <c r="B19" s="197"/>
      <c r="C19" s="197"/>
      <c r="D19" s="197"/>
      <c r="E19" s="197"/>
      <c r="F19" s="197"/>
      <c r="G19" s="197"/>
      <c r="H19" s="197"/>
      <c r="I19" s="197"/>
      <c r="J19" s="197"/>
    </row>
    <row r="20" spans="1:10" ht="18" customHeight="1">
      <c r="A20" s="197"/>
      <c r="B20" s="197"/>
      <c r="C20" s="197"/>
      <c r="D20" s="197"/>
      <c r="E20" s="197"/>
      <c r="F20" s="197"/>
      <c r="G20" s="197"/>
      <c r="H20" s="197"/>
      <c r="I20" s="197"/>
      <c r="J20" s="197"/>
    </row>
    <row r="21" spans="1:10" ht="18" customHeight="1">
      <c r="A21" s="197"/>
      <c r="B21" s="197"/>
      <c r="C21" s="197"/>
      <c r="D21" s="197"/>
      <c r="E21" s="197"/>
      <c r="F21" s="197"/>
      <c r="G21" s="197"/>
      <c r="H21" s="197"/>
      <c r="I21" s="197"/>
      <c r="J21" s="197"/>
    </row>
    <row r="22" spans="1:10" ht="18" customHeight="1">
      <c r="A22" s="197"/>
      <c r="B22" s="197"/>
      <c r="C22" s="197"/>
      <c r="D22" s="197"/>
      <c r="E22" s="197"/>
      <c r="F22" s="197"/>
      <c r="G22" s="197"/>
      <c r="H22" s="197"/>
      <c r="I22" s="197"/>
      <c r="J22" s="197"/>
    </row>
    <row r="23" spans="1:10" ht="18" customHeight="1">
      <c r="A23" s="197"/>
      <c r="B23" s="197"/>
      <c r="C23" s="197"/>
      <c r="D23" s="197"/>
      <c r="E23" s="197"/>
      <c r="F23" s="197"/>
      <c r="G23" s="197"/>
      <c r="H23" s="197"/>
      <c r="I23" s="197"/>
      <c r="J23" s="197"/>
    </row>
    <row r="24" spans="1:10" ht="18" customHeight="1">
      <c r="A24" s="197"/>
      <c r="B24" s="197"/>
      <c r="C24" s="197"/>
      <c r="D24" s="197"/>
      <c r="E24" s="197"/>
      <c r="F24" s="197"/>
      <c r="G24" s="197"/>
      <c r="H24" s="197"/>
      <c r="I24" s="197"/>
      <c r="J24" s="197"/>
    </row>
    <row r="25" spans="1:10" ht="18" customHeight="1">
      <c r="A25" s="197"/>
      <c r="B25" s="197"/>
      <c r="C25" s="197"/>
      <c r="D25" s="197"/>
      <c r="E25" s="197"/>
      <c r="F25" s="197"/>
      <c r="G25" s="197"/>
      <c r="H25" s="197"/>
      <c r="I25" s="197"/>
      <c r="J25" s="197"/>
    </row>
  </sheetData>
  <mergeCells count="1">
    <mergeCell ref="A1:J25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0"/>
  <sheetViews>
    <sheetView zoomScale="115" zoomScaleNormal="115" workbookViewId="0">
      <selection activeCell="B14" sqref="B14"/>
    </sheetView>
  </sheetViews>
  <sheetFormatPr defaultRowHeight="13.5"/>
  <cols>
    <col min="1" max="1" width="18.21875" style="5" customWidth="1"/>
    <col min="2" max="2" width="16.109375" style="5" customWidth="1"/>
    <col min="3" max="3" width="3.33203125" style="111" customWidth="1"/>
    <col min="4" max="4" width="8.88671875" style="86"/>
    <col min="5" max="5" width="4.109375" style="111" customWidth="1"/>
    <col min="6" max="6" width="8.88671875" style="86"/>
    <col min="7" max="7" width="4.109375" style="111" customWidth="1"/>
    <col min="8" max="8" width="8.88671875" style="86"/>
    <col min="9" max="9" width="4.109375" style="111" customWidth="1"/>
    <col min="10" max="10" width="8.88671875" style="86"/>
    <col min="11" max="13" width="9" style="86" customWidth="1"/>
    <col min="14" max="14" width="8.5546875" style="5" customWidth="1"/>
    <col min="15" max="15" width="8.88671875" style="5"/>
    <col min="16" max="23" width="0" style="5" hidden="1" customWidth="1"/>
    <col min="24" max="16384" width="8.88671875" style="5"/>
  </cols>
  <sheetData>
    <row r="1" spans="1:16" ht="31.5">
      <c r="A1" s="249" t="s">
        <v>339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1"/>
    </row>
    <row r="2" spans="1:16" ht="16.5">
      <c r="A2" s="101" t="str">
        <f>[1]수량산출서!A3</f>
        <v>통영케이블카 지주(1,3,4) 도장공사</v>
      </c>
      <c r="B2" s="102"/>
      <c r="C2" s="103"/>
      <c r="D2" s="102"/>
      <c r="E2" s="103"/>
      <c r="F2" s="102"/>
      <c r="G2" s="103"/>
      <c r="H2" s="102"/>
      <c r="I2" s="103"/>
      <c r="J2" s="102"/>
      <c r="K2" s="104" t="s">
        <v>340</v>
      </c>
      <c r="L2" s="105" t="s">
        <v>341</v>
      </c>
      <c r="M2" s="102"/>
      <c r="N2" s="102"/>
    </row>
    <row r="3" spans="1:16">
      <c r="A3" s="252" t="s">
        <v>342</v>
      </c>
      <c r="B3" s="253" t="s">
        <v>343</v>
      </c>
      <c r="C3" s="253" t="s">
        <v>344</v>
      </c>
      <c r="D3" s="253" t="s">
        <v>345</v>
      </c>
      <c r="E3" s="253"/>
      <c r="F3" s="253"/>
      <c r="G3" s="253"/>
      <c r="H3" s="253"/>
      <c r="I3" s="253"/>
      <c r="J3" s="253"/>
      <c r="K3" s="253" t="s">
        <v>346</v>
      </c>
      <c r="L3" s="253" t="s">
        <v>347</v>
      </c>
      <c r="M3" s="253"/>
      <c r="N3" s="253" t="s">
        <v>348</v>
      </c>
    </row>
    <row r="4" spans="1:16">
      <c r="A4" s="253"/>
      <c r="B4" s="253"/>
      <c r="C4" s="253"/>
      <c r="D4" s="106" t="s">
        <v>349</v>
      </c>
      <c r="E4" s="107" t="s">
        <v>350</v>
      </c>
      <c r="F4" s="106" t="s">
        <v>351</v>
      </c>
      <c r="G4" s="107" t="s">
        <v>350</v>
      </c>
      <c r="H4" s="106" t="s">
        <v>352</v>
      </c>
      <c r="I4" s="107" t="s">
        <v>350</v>
      </c>
      <c r="J4" s="106" t="s">
        <v>353</v>
      </c>
      <c r="K4" s="253"/>
      <c r="L4" s="106" t="s">
        <v>354</v>
      </c>
      <c r="M4" s="106" t="s">
        <v>353</v>
      </c>
      <c r="N4" s="253"/>
    </row>
    <row r="5" spans="1:16" ht="17.25" customHeight="1">
      <c r="A5" s="108" t="s">
        <v>355</v>
      </c>
      <c r="B5" s="108" t="s">
        <v>1259</v>
      </c>
      <c r="C5" s="107" t="s">
        <v>356</v>
      </c>
      <c r="D5" s="109">
        <v>10062.5</v>
      </c>
      <c r="E5" s="107">
        <v>269</v>
      </c>
      <c r="F5" s="109"/>
      <c r="G5" s="107"/>
      <c r="H5" s="109">
        <v>10937.5</v>
      </c>
      <c r="I5" s="107">
        <v>636</v>
      </c>
      <c r="J5" s="109">
        <f>MIN(D5,F5,H5)</f>
        <v>10062.5</v>
      </c>
      <c r="K5" s="109"/>
      <c r="L5" s="109"/>
      <c r="M5" s="109"/>
      <c r="N5" s="108"/>
    </row>
    <row r="6" spans="1:16" ht="17.25" customHeight="1">
      <c r="A6" s="108" t="s">
        <v>357</v>
      </c>
      <c r="B6" s="108" t="s">
        <v>244</v>
      </c>
      <c r="C6" s="107" t="s">
        <v>356</v>
      </c>
      <c r="D6" s="109">
        <v>3617.6</v>
      </c>
      <c r="E6" s="107">
        <v>262</v>
      </c>
      <c r="F6" s="109">
        <v>3105.5</v>
      </c>
      <c r="G6" s="107">
        <v>539</v>
      </c>
      <c r="H6" s="109">
        <v>3617.6</v>
      </c>
      <c r="I6" s="107">
        <v>625</v>
      </c>
      <c r="J6" s="109">
        <f>MIN(D6,F6,H6)</f>
        <v>3105.5</v>
      </c>
      <c r="K6" s="109"/>
      <c r="L6" s="109"/>
      <c r="M6" s="109"/>
      <c r="N6" s="108"/>
    </row>
    <row r="7" spans="1:16" ht="17.25" customHeight="1">
      <c r="A7" s="108" t="s">
        <v>358</v>
      </c>
      <c r="B7" s="108" t="s">
        <v>1260</v>
      </c>
      <c r="C7" s="107" t="s">
        <v>359</v>
      </c>
      <c r="D7" s="109">
        <v>7500</v>
      </c>
      <c r="E7" s="107">
        <v>269</v>
      </c>
      <c r="F7" s="109"/>
      <c r="G7" s="107"/>
      <c r="H7" s="109">
        <v>8156.25</v>
      </c>
      <c r="I7" s="107">
        <v>636</v>
      </c>
      <c r="J7" s="109">
        <f>MIN(D7,F7,H7)</f>
        <v>7500</v>
      </c>
      <c r="K7" s="109"/>
      <c r="L7" s="109"/>
      <c r="M7" s="109"/>
      <c r="N7" s="108"/>
    </row>
    <row r="8" spans="1:16" ht="17.25" customHeight="1">
      <c r="A8" s="108" t="s">
        <v>360</v>
      </c>
      <c r="B8" s="108" t="s">
        <v>306</v>
      </c>
      <c r="C8" s="107" t="s">
        <v>359</v>
      </c>
      <c r="D8" s="109">
        <v>3570.5</v>
      </c>
      <c r="E8" s="107">
        <v>262</v>
      </c>
      <c r="F8" s="109">
        <v>3072</v>
      </c>
      <c r="G8" s="107">
        <v>539</v>
      </c>
      <c r="H8" s="109">
        <v>3570.5</v>
      </c>
      <c r="I8" s="107">
        <v>625</v>
      </c>
      <c r="J8" s="109">
        <f>MIN(D8,F8,H8)</f>
        <v>3072</v>
      </c>
      <c r="K8" s="109"/>
      <c r="L8" s="109"/>
      <c r="M8" s="109"/>
      <c r="N8" s="108"/>
    </row>
    <row r="9" spans="1:16" ht="17.25" customHeight="1">
      <c r="A9" s="108" t="s">
        <v>361</v>
      </c>
      <c r="B9" s="108" t="s">
        <v>362</v>
      </c>
      <c r="C9" s="107" t="s">
        <v>363</v>
      </c>
      <c r="D9" s="109">
        <v>255</v>
      </c>
      <c r="E9" s="107">
        <v>662</v>
      </c>
      <c r="F9" s="109">
        <v>220</v>
      </c>
      <c r="G9" s="107">
        <v>1209</v>
      </c>
      <c r="H9" s="109">
        <v>220</v>
      </c>
      <c r="I9" s="107">
        <v>1418</v>
      </c>
      <c r="J9" s="109">
        <f>MIN(D9,F9,H9)</f>
        <v>220</v>
      </c>
      <c r="K9" s="109"/>
      <c r="L9" s="109"/>
      <c r="M9" s="109"/>
      <c r="N9" s="108"/>
    </row>
    <row r="10" spans="1:16" ht="17.25" customHeight="1">
      <c r="A10" s="108" t="s">
        <v>364</v>
      </c>
      <c r="B10" s="108" t="s">
        <v>365</v>
      </c>
      <c r="C10" s="107" t="s">
        <v>366</v>
      </c>
      <c r="D10" s="109"/>
      <c r="E10" s="107"/>
      <c r="F10" s="109"/>
      <c r="G10" s="107"/>
      <c r="H10" s="109"/>
      <c r="I10" s="107"/>
      <c r="J10" s="109"/>
      <c r="K10" s="109">
        <v>122128</v>
      </c>
      <c r="L10" s="109"/>
      <c r="M10" s="109"/>
      <c r="N10" s="246" t="s">
        <v>367</v>
      </c>
    </row>
    <row r="11" spans="1:16" ht="17.25" customHeight="1">
      <c r="A11" s="108" t="s">
        <v>364</v>
      </c>
      <c r="B11" s="108" t="s">
        <v>368</v>
      </c>
      <c r="C11" s="107" t="s">
        <v>366</v>
      </c>
      <c r="D11" s="109"/>
      <c r="E11" s="107"/>
      <c r="F11" s="109"/>
      <c r="G11" s="107"/>
      <c r="H11" s="109"/>
      <c r="I11" s="107"/>
      <c r="J11" s="109"/>
      <c r="K11" s="109">
        <v>108245</v>
      </c>
      <c r="L11" s="109"/>
      <c r="M11" s="109"/>
      <c r="N11" s="247"/>
    </row>
    <row r="12" spans="1:16" ht="17.25" customHeight="1">
      <c r="A12" s="108" t="s">
        <v>364</v>
      </c>
      <c r="B12" s="108" t="s">
        <v>369</v>
      </c>
      <c r="C12" s="107" t="s">
        <v>366</v>
      </c>
      <c r="D12" s="109"/>
      <c r="E12" s="107"/>
      <c r="F12" s="109"/>
      <c r="G12" s="107"/>
      <c r="H12" s="109"/>
      <c r="I12" s="107"/>
      <c r="J12" s="109"/>
      <c r="K12" s="109">
        <v>87805</v>
      </c>
      <c r="L12" s="109"/>
      <c r="M12" s="109"/>
      <c r="N12" s="248"/>
    </row>
    <row r="13" spans="1:16" ht="17.25" customHeight="1">
      <c r="A13" s="108" t="s">
        <v>370</v>
      </c>
      <c r="B13" s="108" t="s">
        <v>371</v>
      </c>
      <c r="C13" s="107" t="s">
        <v>372</v>
      </c>
      <c r="D13" s="109"/>
      <c r="E13" s="107"/>
      <c r="F13" s="109"/>
      <c r="G13" s="107"/>
      <c r="H13" s="109"/>
      <c r="I13" s="107"/>
      <c r="J13" s="109"/>
      <c r="K13" s="109"/>
      <c r="L13" s="109">
        <v>26800</v>
      </c>
      <c r="M13" s="109">
        <f>L13</f>
        <v>26800</v>
      </c>
      <c r="N13" s="108" t="s">
        <v>373</v>
      </c>
      <c r="P13" s="5" t="s">
        <v>374</v>
      </c>
    </row>
    <row r="14" spans="1:16" ht="17.25" customHeight="1">
      <c r="A14" s="108" t="s">
        <v>375</v>
      </c>
      <c r="B14" s="108" t="s">
        <v>376</v>
      </c>
      <c r="C14" s="107" t="s">
        <v>321</v>
      </c>
      <c r="D14" s="109"/>
      <c r="E14" s="107"/>
      <c r="F14" s="109"/>
      <c r="G14" s="107"/>
      <c r="H14" s="109"/>
      <c r="I14" s="107"/>
      <c r="J14" s="109"/>
      <c r="K14" s="109"/>
      <c r="L14" s="109">
        <v>1587</v>
      </c>
      <c r="M14" s="109">
        <f>L14</f>
        <v>1587</v>
      </c>
      <c r="N14" s="108"/>
      <c r="P14" s="5" t="s">
        <v>377</v>
      </c>
    </row>
    <row r="15" spans="1:16" ht="17.25" customHeight="1">
      <c r="A15" s="108"/>
      <c r="B15" s="108"/>
      <c r="C15" s="107"/>
      <c r="D15" s="109"/>
      <c r="E15" s="107"/>
      <c r="F15" s="109"/>
      <c r="G15" s="107"/>
      <c r="H15" s="109"/>
      <c r="I15" s="107"/>
      <c r="J15" s="109"/>
      <c r="K15" s="109"/>
      <c r="L15" s="109"/>
      <c r="M15" s="109"/>
      <c r="N15" s="108"/>
      <c r="P15" s="5" t="s">
        <v>378</v>
      </c>
    </row>
    <row r="16" spans="1:16" ht="17.25" customHeight="1">
      <c r="A16" s="108"/>
      <c r="B16" s="108"/>
      <c r="C16" s="107"/>
      <c r="D16" s="109"/>
      <c r="E16" s="107"/>
      <c r="F16" s="109"/>
      <c r="G16" s="107"/>
      <c r="H16" s="109"/>
      <c r="I16" s="107"/>
      <c r="J16" s="109"/>
      <c r="K16" s="109"/>
      <c r="L16" s="109"/>
      <c r="M16" s="109"/>
      <c r="N16" s="108"/>
    </row>
    <row r="17" spans="1:14" ht="17.25" customHeight="1">
      <c r="A17" s="110"/>
      <c r="B17" s="110"/>
      <c r="C17" s="107"/>
      <c r="D17" s="109"/>
      <c r="E17" s="107"/>
      <c r="F17" s="109"/>
      <c r="G17" s="107"/>
      <c r="H17" s="109"/>
      <c r="I17" s="107"/>
      <c r="J17" s="109"/>
      <c r="K17" s="109"/>
      <c r="L17" s="109"/>
      <c r="M17" s="109"/>
      <c r="N17" s="108"/>
    </row>
    <row r="18" spans="1:14" ht="17.25" customHeight="1">
      <c r="A18" s="110"/>
      <c r="B18" s="110"/>
      <c r="C18" s="107"/>
      <c r="D18" s="109"/>
      <c r="E18" s="107"/>
      <c r="F18" s="109"/>
      <c r="G18" s="107"/>
      <c r="H18" s="109"/>
      <c r="I18" s="107"/>
      <c r="J18" s="109"/>
      <c r="K18" s="109"/>
      <c r="L18" s="109"/>
      <c r="M18" s="109"/>
      <c r="N18" s="108"/>
    </row>
    <row r="19" spans="1:14" ht="17.25" customHeight="1">
      <c r="A19" s="108"/>
      <c r="B19" s="108"/>
      <c r="C19" s="107"/>
      <c r="D19" s="109"/>
      <c r="E19" s="107"/>
      <c r="F19" s="109"/>
      <c r="G19" s="107"/>
      <c r="H19" s="109"/>
      <c r="I19" s="107"/>
      <c r="J19" s="109"/>
      <c r="K19" s="109"/>
      <c r="L19" s="109"/>
      <c r="M19" s="109"/>
      <c r="N19" s="108"/>
    </row>
    <row r="20" spans="1:14" ht="17.25" customHeight="1">
      <c r="A20" s="108"/>
      <c r="B20" s="108"/>
      <c r="C20" s="107"/>
      <c r="D20" s="109"/>
      <c r="E20" s="107"/>
      <c r="F20" s="109"/>
      <c r="G20" s="107"/>
      <c r="H20" s="109"/>
      <c r="I20" s="107"/>
      <c r="J20" s="109"/>
      <c r="K20" s="109"/>
      <c r="L20" s="109"/>
      <c r="M20" s="109"/>
      <c r="N20" s="108"/>
    </row>
    <row r="21" spans="1:14" ht="17.25" customHeight="1">
      <c r="A21" s="108"/>
      <c r="B21" s="108"/>
      <c r="C21" s="107"/>
      <c r="D21" s="109"/>
      <c r="E21" s="107"/>
      <c r="F21" s="109"/>
      <c r="G21" s="107"/>
      <c r="H21" s="109"/>
      <c r="I21" s="107"/>
      <c r="J21" s="109"/>
      <c r="K21" s="109"/>
      <c r="L21" s="109"/>
      <c r="M21" s="109"/>
      <c r="N21" s="108"/>
    </row>
    <row r="22" spans="1:14" ht="17.25" customHeight="1">
      <c r="A22" s="108"/>
      <c r="B22" s="108"/>
      <c r="C22" s="107"/>
      <c r="D22" s="109"/>
      <c r="E22" s="107"/>
      <c r="F22" s="109"/>
      <c r="G22" s="107"/>
      <c r="H22" s="109"/>
      <c r="I22" s="107"/>
      <c r="J22" s="109"/>
      <c r="K22" s="109"/>
      <c r="L22" s="109"/>
      <c r="M22" s="109"/>
      <c r="N22" s="108"/>
    </row>
    <row r="23" spans="1:14" ht="17.25" customHeight="1">
      <c r="A23" s="108"/>
      <c r="B23" s="108"/>
      <c r="C23" s="107"/>
      <c r="D23" s="109"/>
      <c r="E23" s="107"/>
      <c r="F23" s="109"/>
      <c r="G23" s="107"/>
      <c r="H23" s="109"/>
      <c r="I23" s="107"/>
      <c r="J23" s="109"/>
      <c r="K23" s="109"/>
      <c r="L23" s="109"/>
      <c r="M23" s="109"/>
      <c r="N23" s="108"/>
    </row>
    <row r="24" spans="1:14" ht="17.25" customHeight="1">
      <c r="A24" s="108"/>
      <c r="B24" s="108"/>
      <c r="C24" s="107"/>
      <c r="D24" s="109"/>
      <c r="E24" s="107"/>
      <c r="F24" s="109"/>
      <c r="G24" s="107"/>
      <c r="H24" s="109"/>
      <c r="I24" s="107"/>
      <c r="J24" s="109"/>
      <c r="K24" s="109"/>
      <c r="L24" s="109"/>
      <c r="M24" s="109"/>
      <c r="N24" s="108"/>
    </row>
    <row r="25" spans="1:14" ht="17.25" customHeight="1">
      <c r="A25" s="108"/>
      <c r="B25" s="108"/>
      <c r="C25" s="107"/>
      <c r="D25" s="109"/>
      <c r="E25" s="107"/>
      <c r="F25" s="109"/>
      <c r="G25" s="107"/>
      <c r="H25" s="109"/>
      <c r="I25" s="107"/>
      <c r="J25" s="109"/>
      <c r="K25" s="109"/>
      <c r="L25" s="109"/>
      <c r="M25" s="109"/>
      <c r="N25" s="108"/>
    </row>
    <row r="26" spans="1:14" ht="17.25" customHeight="1">
      <c r="A26" s="108"/>
      <c r="B26" s="108"/>
      <c r="C26" s="107"/>
      <c r="D26" s="109"/>
      <c r="E26" s="107"/>
      <c r="F26" s="109"/>
      <c r="G26" s="107"/>
      <c r="H26" s="109"/>
      <c r="I26" s="107"/>
      <c r="J26" s="109"/>
      <c r="K26" s="109"/>
      <c r="L26" s="109"/>
      <c r="M26" s="109"/>
      <c r="N26" s="108"/>
    </row>
    <row r="27" spans="1:14" ht="17.25" customHeight="1">
      <c r="A27" s="108"/>
      <c r="B27" s="108"/>
      <c r="C27" s="107"/>
      <c r="D27" s="109"/>
      <c r="E27" s="107"/>
      <c r="F27" s="109"/>
      <c r="G27" s="107"/>
      <c r="H27" s="109"/>
      <c r="I27" s="107"/>
      <c r="J27" s="109"/>
      <c r="K27" s="109"/>
      <c r="L27" s="109"/>
      <c r="M27" s="109"/>
      <c r="N27" s="108"/>
    </row>
    <row r="28" spans="1:14" ht="17.25" customHeight="1">
      <c r="A28" s="108"/>
      <c r="B28" s="108"/>
      <c r="C28" s="107"/>
      <c r="D28" s="109"/>
      <c r="E28" s="107"/>
      <c r="F28" s="109"/>
      <c r="G28" s="107"/>
      <c r="H28" s="109"/>
      <c r="I28" s="107"/>
      <c r="J28" s="109"/>
      <c r="K28" s="109"/>
      <c r="L28" s="109"/>
      <c r="M28" s="109"/>
      <c r="N28" s="108"/>
    </row>
    <row r="29" spans="1:14" ht="17.25" customHeight="1">
      <c r="A29" s="108"/>
      <c r="B29" s="108"/>
      <c r="C29" s="107"/>
      <c r="D29" s="109"/>
      <c r="E29" s="107"/>
      <c r="F29" s="109"/>
      <c r="G29" s="107"/>
      <c r="H29" s="109"/>
      <c r="I29" s="107"/>
      <c r="J29" s="109"/>
      <c r="K29" s="109"/>
      <c r="L29" s="109"/>
      <c r="M29" s="109"/>
      <c r="N29" s="108"/>
    </row>
    <row r="30" spans="1:14" ht="17.25" customHeight="1">
      <c r="A30" s="108"/>
      <c r="B30" s="108"/>
      <c r="C30" s="107"/>
      <c r="D30" s="109"/>
      <c r="E30" s="107"/>
      <c r="F30" s="109"/>
      <c r="G30" s="107"/>
      <c r="H30" s="109"/>
      <c r="I30" s="107"/>
      <c r="J30" s="109"/>
      <c r="K30" s="109"/>
      <c r="L30" s="109"/>
      <c r="M30" s="109"/>
      <c r="N30" s="108"/>
    </row>
  </sheetData>
  <mergeCells count="9">
    <mergeCell ref="N10:N12"/>
    <mergeCell ref="A1:N1"/>
    <mergeCell ref="A3:A4"/>
    <mergeCell ref="B3:B4"/>
    <mergeCell ref="C3:C4"/>
    <mergeCell ref="D3:J3"/>
    <mergeCell ref="K3:K4"/>
    <mergeCell ref="L3:M3"/>
    <mergeCell ref="N3:N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J25"/>
  <sheetViews>
    <sheetView workbookViewId="0">
      <selection sqref="A1:J25"/>
    </sheetView>
  </sheetViews>
  <sheetFormatPr defaultRowHeight="13.5"/>
  <cols>
    <col min="1" max="9" width="10.77734375" customWidth="1"/>
    <col min="10" max="10" width="15.77734375" customWidth="1"/>
  </cols>
  <sheetData>
    <row r="1" spans="1:10" ht="18" customHeight="1">
      <c r="A1" s="197" t="s">
        <v>60</v>
      </c>
      <c r="B1" s="197"/>
      <c r="C1" s="197"/>
      <c r="D1" s="197"/>
      <c r="E1" s="197"/>
      <c r="F1" s="197"/>
      <c r="G1" s="197"/>
      <c r="H1" s="197"/>
      <c r="I1" s="197"/>
      <c r="J1" s="197"/>
    </row>
    <row r="2" spans="1:10" ht="18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</row>
    <row r="3" spans="1:10" ht="18" customHeight="1">
      <c r="A3" s="197"/>
      <c r="B3" s="197"/>
      <c r="C3" s="197"/>
      <c r="D3" s="197"/>
      <c r="E3" s="197"/>
      <c r="F3" s="197"/>
      <c r="G3" s="197"/>
      <c r="H3" s="197"/>
      <c r="I3" s="197"/>
      <c r="J3" s="197"/>
    </row>
    <row r="4" spans="1:10" ht="18" customHeight="1">
      <c r="A4" s="197"/>
      <c r="B4" s="197"/>
      <c r="C4" s="197"/>
      <c r="D4" s="197"/>
      <c r="E4" s="197"/>
      <c r="F4" s="197"/>
      <c r="G4" s="197"/>
      <c r="H4" s="197"/>
      <c r="I4" s="197"/>
      <c r="J4" s="197"/>
    </row>
    <row r="5" spans="1:10" ht="18" customHeight="1">
      <c r="A5" s="197"/>
      <c r="B5" s="197"/>
      <c r="C5" s="197"/>
      <c r="D5" s="197"/>
      <c r="E5" s="197"/>
      <c r="F5" s="197"/>
      <c r="G5" s="197"/>
      <c r="H5" s="197"/>
      <c r="I5" s="197"/>
      <c r="J5" s="197"/>
    </row>
    <row r="6" spans="1:10" ht="18" customHeight="1">
      <c r="A6" s="197"/>
      <c r="B6" s="197"/>
      <c r="C6" s="197"/>
      <c r="D6" s="197"/>
      <c r="E6" s="197"/>
      <c r="F6" s="197"/>
      <c r="G6" s="197"/>
      <c r="H6" s="197"/>
      <c r="I6" s="197"/>
      <c r="J6" s="197"/>
    </row>
    <row r="7" spans="1:10" ht="18" customHeight="1">
      <c r="A7" s="197"/>
      <c r="B7" s="197"/>
      <c r="C7" s="197"/>
      <c r="D7" s="197"/>
      <c r="E7" s="197"/>
      <c r="F7" s="197"/>
      <c r="G7" s="197"/>
      <c r="H7" s="197"/>
      <c r="I7" s="197"/>
      <c r="J7" s="197"/>
    </row>
    <row r="8" spans="1:10" ht="18" customHeight="1">
      <c r="A8" s="197"/>
      <c r="B8" s="197"/>
      <c r="C8" s="197"/>
      <c r="D8" s="197"/>
      <c r="E8" s="197"/>
      <c r="F8" s="197"/>
      <c r="G8" s="197"/>
      <c r="H8" s="197"/>
      <c r="I8" s="197"/>
      <c r="J8" s="197"/>
    </row>
    <row r="9" spans="1:10" ht="18" customHeight="1">
      <c r="A9" s="197"/>
      <c r="B9" s="197"/>
      <c r="C9" s="197"/>
      <c r="D9" s="197"/>
      <c r="E9" s="197"/>
      <c r="F9" s="197"/>
      <c r="G9" s="197"/>
      <c r="H9" s="197"/>
      <c r="I9" s="197"/>
      <c r="J9" s="197"/>
    </row>
    <row r="10" spans="1:10" ht="18" customHeight="1">
      <c r="A10" s="197"/>
      <c r="B10" s="197"/>
      <c r="C10" s="197"/>
      <c r="D10" s="197"/>
      <c r="E10" s="197"/>
      <c r="F10" s="197"/>
      <c r="G10" s="197"/>
      <c r="H10" s="197"/>
      <c r="I10" s="197"/>
      <c r="J10" s="197"/>
    </row>
    <row r="11" spans="1:10" ht="18" customHeight="1">
      <c r="A11" s="197"/>
      <c r="B11" s="197"/>
      <c r="C11" s="197"/>
      <c r="D11" s="197"/>
      <c r="E11" s="197"/>
      <c r="F11" s="197"/>
      <c r="G11" s="197"/>
      <c r="H11" s="197"/>
      <c r="I11" s="197"/>
      <c r="J11" s="197"/>
    </row>
    <row r="12" spans="1:10" ht="18" customHeight="1">
      <c r="A12" s="197"/>
      <c r="B12" s="197"/>
      <c r="C12" s="197"/>
      <c r="D12" s="197"/>
      <c r="E12" s="197"/>
      <c r="F12" s="197"/>
      <c r="G12" s="197"/>
      <c r="H12" s="197"/>
      <c r="I12" s="197"/>
      <c r="J12" s="197"/>
    </row>
    <row r="13" spans="1:10" ht="18" customHeight="1">
      <c r="A13" s="197"/>
      <c r="B13" s="197"/>
      <c r="C13" s="197"/>
      <c r="D13" s="197"/>
      <c r="E13" s="197"/>
      <c r="F13" s="197"/>
      <c r="G13" s="197"/>
      <c r="H13" s="197"/>
      <c r="I13" s="197"/>
      <c r="J13" s="197"/>
    </row>
    <row r="14" spans="1:10" ht="18" customHeight="1">
      <c r="A14" s="197"/>
      <c r="B14" s="197"/>
      <c r="C14" s="197"/>
      <c r="D14" s="197"/>
      <c r="E14" s="197"/>
      <c r="F14" s="197"/>
      <c r="G14" s="197"/>
      <c r="H14" s="197"/>
      <c r="I14" s="197"/>
      <c r="J14" s="197"/>
    </row>
    <row r="15" spans="1:10" ht="18" customHeight="1">
      <c r="A15" s="197"/>
      <c r="B15" s="197"/>
      <c r="C15" s="197"/>
      <c r="D15" s="197"/>
      <c r="E15" s="197"/>
      <c r="F15" s="197"/>
      <c r="G15" s="197"/>
      <c r="H15" s="197"/>
      <c r="I15" s="197"/>
      <c r="J15" s="197"/>
    </row>
    <row r="16" spans="1:10" ht="18" customHeight="1">
      <c r="A16" s="197"/>
      <c r="B16" s="197"/>
      <c r="C16" s="197"/>
      <c r="D16" s="197"/>
      <c r="E16" s="197"/>
      <c r="F16" s="197"/>
      <c r="G16" s="197"/>
      <c r="H16" s="197"/>
      <c r="I16" s="197"/>
      <c r="J16" s="197"/>
    </row>
    <row r="17" spans="1:10" ht="18" customHeight="1">
      <c r="A17" s="197"/>
      <c r="B17" s="197"/>
      <c r="C17" s="197"/>
      <c r="D17" s="197"/>
      <c r="E17" s="197"/>
      <c r="F17" s="197"/>
      <c r="G17" s="197"/>
      <c r="H17" s="197"/>
      <c r="I17" s="197"/>
      <c r="J17" s="197"/>
    </row>
    <row r="18" spans="1:10" ht="18" customHeight="1">
      <c r="A18" s="197"/>
      <c r="B18" s="197"/>
      <c r="C18" s="197"/>
      <c r="D18" s="197"/>
      <c r="E18" s="197"/>
      <c r="F18" s="197"/>
      <c r="G18" s="197"/>
      <c r="H18" s="197"/>
      <c r="I18" s="197"/>
      <c r="J18" s="197"/>
    </row>
    <row r="19" spans="1:10" ht="18" customHeight="1">
      <c r="A19" s="197"/>
      <c r="B19" s="197"/>
      <c r="C19" s="197"/>
      <c r="D19" s="197"/>
      <c r="E19" s="197"/>
      <c r="F19" s="197"/>
      <c r="G19" s="197"/>
      <c r="H19" s="197"/>
      <c r="I19" s="197"/>
      <c r="J19" s="197"/>
    </row>
    <row r="20" spans="1:10" ht="18" customHeight="1">
      <c r="A20" s="197"/>
      <c r="B20" s="197"/>
      <c r="C20" s="197"/>
      <c r="D20" s="197"/>
      <c r="E20" s="197"/>
      <c r="F20" s="197"/>
      <c r="G20" s="197"/>
      <c r="H20" s="197"/>
      <c r="I20" s="197"/>
      <c r="J20" s="197"/>
    </row>
    <row r="21" spans="1:10" ht="18" customHeight="1">
      <c r="A21" s="197"/>
      <c r="B21" s="197"/>
      <c r="C21" s="197"/>
      <c r="D21" s="197"/>
      <c r="E21" s="197"/>
      <c r="F21" s="197"/>
      <c r="G21" s="197"/>
      <c r="H21" s="197"/>
      <c r="I21" s="197"/>
      <c r="J21" s="197"/>
    </row>
    <row r="22" spans="1:10" ht="18" customHeight="1">
      <c r="A22" s="197"/>
      <c r="B22" s="197"/>
      <c r="C22" s="197"/>
      <c r="D22" s="197"/>
      <c r="E22" s="197"/>
      <c r="F22" s="197"/>
      <c r="G22" s="197"/>
      <c r="H22" s="197"/>
      <c r="I22" s="197"/>
      <c r="J22" s="197"/>
    </row>
    <row r="23" spans="1:10" ht="18" customHeight="1">
      <c r="A23" s="197"/>
      <c r="B23" s="197"/>
      <c r="C23" s="197"/>
      <c r="D23" s="197"/>
      <c r="E23" s="197"/>
      <c r="F23" s="197"/>
      <c r="G23" s="197"/>
      <c r="H23" s="197"/>
      <c r="I23" s="197"/>
      <c r="J23" s="197"/>
    </row>
    <row r="24" spans="1:10" ht="18" customHeight="1">
      <c r="A24" s="197"/>
      <c r="B24" s="197"/>
      <c r="C24" s="197"/>
      <c r="D24" s="197"/>
      <c r="E24" s="197"/>
      <c r="F24" s="197"/>
      <c r="G24" s="197"/>
      <c r="H24" s="197"/>
      <c r="I24" s="197"/>
      <c r="J24" s="197"/>
    </row>
    <row r="25" spans="1:10" ht="18" customHeight="1">
      <c r="A25" s="197"/>
      <c r="B25" s="197"/>
      <c r="C25" s="197"/>
      <c r="D25" s="197"/>
      <c r="E25" s="197"/>
      <c r="F25" s="197"/>
      <c r="G25" s="197"/>
      <c r="H25" s="197"/>
      <c r="I25" s="197"/>
      <c r="J25" s="197"/>
    </row>
  </sheetData>
  <mergeCells count="1">
    <mergeCell ref="A1:J25"/>
  </mergeCells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509"/>
  <sheetViews>
    <sheetView topLeftCell="A40" workbookViewId="0">
      <selection activeCell="M1" sqref="M1:R1048576"/>
    </sheetView>
  </sheetViews>
  <sheetFormatPr defaultRowHeight="13.5"/>
  <cols>
    <col min="1" max="1" width="7.6640625" style="5" customWidth="1"/>
    <col min="2" max="2" width="6" style="112" customWidth="1"/>
    <col min="3" max="3" width="10.33203125" style="5" customWidth="1"/>
    <col min="4" max="6" width="10.33203125" style="112" customWidth="1"/>
    <col min="7" max="9" width="10.33203125" style="5" customWidth="1"/>
    <col min="10" max="11" width="10.33203125" style="112" customWidth="1"/>
    <col min="12" max="12" width="8.88671875" style="5"/>
    <col min="13" max="18" width="0" style="5" hidden="1" customWidth="1"/>
    <col min="19" max="16384" width="8.88671875" style="5"/>
  </cols>
  <sheetData>
    <row r="1" spans="1:14">
      <c r="A1" s="276" t="s">
        <v>379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</row>
    <row r="2" spans="1:14">
      <c r="A2" s="276"/>
      <c r="B2" s="276"/>
      <c r="C2" s="276"/>
      <c r="D2" s="276"/>
      <c r="E2" s="276"/>
      <c r="F2" s="276"/>
      <c r="G2" s="276"/>
      <c r="H2" s="276"/>
      <c r="I2" s="276"/>
      <c r="J2" s="276"/>
      <c r="K2" s="276"/>
    </row>
    <row r="3" spans="1:14">
      <c r="A3" s="277" t="s">
        <v>380</v>
      </c>
      <c r="B3" s="277"/>
      <c r="C3" s="277"/>
      <c r="D3" s="277"/>
      <c r="G3" s="112"/>
      <c r="H3" s="112"/>
      <c r="I3" s="112"/>
    </row>
    <row r="4" spans="1:14">
      <c r="A4" s="278" t="s">
        <v>381</v>
      </c>
      <c r="B4" s="280" t="s">
        <v>382</v>
      </c>
      <c r="C4" s="280" t="s">
        <v>383</v>
      </c>
      <c r="D4" s="280" t="s">
        <v>384</v>
      </c>
      <c r="E4" s="280"/>
      <c r="F4" s="280"/>
      <c r="G4" s="280"/>
      <c r="H4" s="280" t="s">
        <v>385</v>
      </c>
      <c r="I4" s="280" t="s">
        <v>386</v>
      </c>
      <c r="J4" s="278" t="s">
        <v>387</v>
      </c>
      <c r="K4" s="280" t="s">
        <v>388</v>
      </c>
    </row>
    <row r="5" spans="1:14">
      <c r="A5" s="279"/>
      <c r="B5" s="280"/>
      <c r="C5" s="280"/>
      <c r="D5" s="113" t="s">
        <v>389</v>
      </c>
      <c r="E5" s="113" t="s">
        <v>390</v>
      </c>
      <c r="F5" s="113" t="s">
        <v>391</v>
      </c>
      <c r="G5" s="113" t="s">
        <v>392</v>
      </c>
      <c r="H5" s="280"/>
      <c r="I5" s="280"/>
      <c r="J5" s="279"/>
      <c r="K5" s="280"/>
    </row>
    <row r="6" spans="1:14" ht="16.5">
      <c r="A6" s="114" t="s">
        <v>393</v>
      </c>
      <c r="B6" s="114">
        <v>1</v>
      </c>
      <c r="C6" s="115" t="s">
        <v>394</v>
      </c>
      <c r="D6" s="116" t="s">
        <v>395</v>
      </c>
      <c r="E6" s="117"/>
      <c r="F6" s="118"/>
      <c r="G6" s="115">
        <v>5955</v>
      </c>
      <c r="H6" s="115">
        <v>4</v>
      </c>
      <c r="I6" s="115">
        <v>32.35</v>
      </c>
      <c r="J6" s="119" t="s">
        <v>396</v>
      </c>
      <c r="K6" s="114"/>
    </row>
    <row r="7" spans="1:14" ht="16.5">
      <c r="A7" s="120"/>
      <c r="B7" s="119">
        <v>2</v>
      </c>
      <c r="C7" s="120" t="s">
        <v>397</v>
      </c>
      <c r="D7" s="121" t="s">
        <v>395</v>
      </c>
      <c r="E7" s="122"/>
      <c r="F7" s="123"/>
      <c r="G7" s="120">
        <v>1397</v>
      </c>
      <c r="H7" s="120">
        <v>2</v>
      </c>
      <c r="I7" s="120">
        <v>3.79</v>
      </c>
      <c r="J7" s="119" t="s">
        <v>396</v>
      </c>
      <c r="K7" s="119"/>
    </row>
    <row r="8" spans="1:14">
      <c r="A8" s="120"/>
      <c r="B8" s="119">
        <v>3</v>
      </c>
      <c r="C8" s="120" t="s">
        <v>398</v>
      </c>
      <c r="D8" s="124">
        <v>200</v>
      </c>
      <c r="E8" s="122">
        <v>200</v>
      </c>
      <c r="F8" s="123">
        <v>20</v>
      </c>
      <c r="G8" s="120">
        <v>5944</v>
      </c>
      <c r="H8" s="120">
        <v>2</v>
      </c>
      <c r="I8" s="120">
        <f t="shared" ref="I8:I16" si="0">(((D8*2)+(E8*2))*G8)*H8/1000000</f>
        <v>9.5104000000000006</v>
      </c>
      <c r="J8" s="119" t="s">
        <v>399</v>
      </c>
      <c r="K8" s="119"/>
    </row>
    <row r="9" spans="1:14">
      <c r="A9" s="120"/>
      <c r="B9" s="119">
        <v>4</v>
      </c>
      <c r="C9" s="120" t="s">
        <v>400</v>
      </c>
      <c r="D9" s="124">
        <v>200</v>
      </c>
      <c r="E9" s="122">
        <v>200</v>
      </c>
      <c r="F9" s="123">
        <v>15</v>
      </c>
      <c r="G9" s="120">
        <v>1906</v>
      </c>
      <c r="H9" s="120">
        <v>2</v>
      </c>
      <c r="I9" s="120">
        <f t="shared" si="0"/>
        <v>3.0495999999999999</v>
      </c>
      <c r="J9" s="119" t="s">
        <v>399</v>
      </c>
      <c r="K9" s="119"/>
      <c r="N9" s="5" t="s">
        <v>401</v>
      </c>
    </row>
    <row r="10" spans="1:14">
      <c r="A10" s="120"/>
      <c r="B10" s="119">
        <v>5</v>
      </c>
      <c r="C10" s="120" t="s">
        <v>402</v>
      </c>
      <c r="D10" s="124">
        <v>200</v>
      </c>
      <c r="E10" s="122">
        <v>200</v>
      </c>
      <c r="F10" s="123">
        <v>15</v>
      </c>
      <c r="G10" s="120">
        <v>2499</v>
      </c>
      <c r="H10" s="120">
        <v>4</v>
      </c>
      <c r="I10" s="120">
        <f t="shared" si="0"/>
        <v>7.9968000000000004</v>
      </c>
      <c r="J10" s="119" t="s">
        <v>399</v>
      </c>
      <c r="K10" s="119"/>
    </row>
    <row r="11" spans="1:14">
      <c r="A11" s="120"/>
      <c r="B11" s="119">
        <v>6</v>
      </c>
      <c r="C11" s="120" t="s">
        <v>403</v>
      </c>
      <c r="D11" s="124">
        <v>200</v>
      </c>
      <c r="E11" s="122">
        <v>200</v>
      </c>
      <c r="F11" s="123">
        <v>15</v>
      </c>
      <c r="G11" s="120">
        <v>2485</v>
      </c>
      <c r="H11" s="120">
        <v>4</v>
      </c>
      <c r="I11" s="120"/>
      <c r="J11" s="119" t="s">
        <v>399</v>
      </c>
      <c r="K11" s="119"/>
    </row>
    <row r="12" spans="1:14">
      <c r="A12" s="120"/>
      <c r="B12" s="119">
        <v>7</v>
      </c>
      <c r="C12" s="120" t="s">
        <v>404</v>
      </c>
      <c r="D12" s="124">
        <v>200</v>
      </c>
      <c r="E12" s="122">
        <v>200</v>
      </c>
      <c r="F12" s="123">
        <v>15</v>
      </c>
      <c r="G12" s="120">
        <v>2421</v>
      </c>
      <c r="H12" s="120">
        <v>4</v>
      </c>
      <c r="I12" s="120"/>
      <c r="J12" s="119" t="s">
        <v>399</v>
      </c>
      <c r="K12" s="119"/>
    </row>
    <row r="13" spans="1:14">
      <c r="A13" s="120"/>
      <c r="B13" s="119">
        <v>8</v>
      </c>
      <c r="C13" s="120" t="s">
        <v>405</v>
      </c>
      <c r="D13" s="124">
        <v>200</v>
      </c>
      <c r="E13" s="122">
        <v>200</v>
      </c>
      <c r="F13" s="123">
        <v>15</v>
      </c>
      <c r="G13" s="120">
        <v>5000</v>
      </c>
      <c r="H13" s="120">
        <v>2</v>
      </c>
      <c r="I13" s="120">
        <f t="shared" si="0"/>
        <v>8</v>
      </c>
      <c r="J13" s="119" t="s">
        <v>399</v>
      </c>
      <c r="K13" s="119"/>
      <c r="N13" s="5" t="s">
        <v>406</v>
      </c>
    </row>
    <row r="14" spans="1:14">
      <c r="A14" s="120"/>
      <c r="B14" s="119">
        <v>9</v>
      </c>
      <c r="C14" s="120" t="s">
        <v>407</v>
      </c>
      <c r="D14" s="124">
        <v>200</v>
      </c>
      <c r="E14" s="122">
        <v>200</v>
      </c>
      <c r="F14" s="123">
        <v>15</v>
      </c>
      <c r="G14" s="120">
        <v>5000</v>
      </c>
      <c r="H14" s="120">
        <v>2</v>
      </c>
      <c r="I14" s="120">
        <f t="shared" si="0"/>
        <v>8</v>
      </c>
      <c r="J14" s="119" t="s">
        <v>399</v>
      </c>
      <c r="K14" s="119"/>
      <c r="N14" s="5" t="s">
        <v>408</v>
      </c>
    </row>
    <row r="15" spans="1:14">
      <c r="A15" s="120"/>
      <c r="B15" s="119">
        <v>10</v>
      </c>
      <c r="C15" s="120" t="s">
        <v>409</v>
      </c>
      <c r="D15" s="124">
        <v>200</v>
      </c>
      <c r="E15" s="122">
        <v>200</v>
      </c>
      <c r="F15" s="123">
        <v>15</v>
      </c>
      <c r="G15" s="120">
        <v>5000</v>
      </c>
      <c r="H15" s="120">
        <v>2</v>
      </c>
      <c r="I15" s="120">
        <f t="shared" si="0"/>
        <v>8</v>
      </c>
      <c r="J15" s="119" t="s">
        <v>399</v>
      </c>
      <c r="K15" s="119"/>
      <c r="N15" s="5" t="s">
        <v>410</v>
      </c>
    </row>
    <row r="16" spans="1:14">
      <c r="A16" s="120"/>
      <c r="B16" s="119">
        <v>11</v>
      </c>
      <c r="C16" s="120" t="s">
        <v>411</v>
      </c>
      <c r="D16" s="124">
        <v>200</v>
      </c>
      <c r="E16" s="122">
        <v>200</v>
      </c>
      <c r="F16" s="123">
        <v>15</v>
      </c>
      <c r="G16" s="120">
        <v>5000</v>
      </c>
      <c r="H16" s="120">
        <v>2</v>
      </c>
      <c r="I16" s="120">
        <f t="shared" si="0"/>
        <v>8</v>
      </c>
      <c r="J16" s="119" t="s">
        <v>399</v>
      </c>
      <c r="K16" s="119"/>
    </row>
    <row r="17" spans="1:11">
      <c r="A17" s="120"/>
      <c r="B17" s="119">
        <v>12</v>
      </c>
      <c r="C17" s="120" t="s">
        <v>412</v>
      </c>
      <c r="D17" s="273" t="s">
        <v>413</v>
      </c>
      <c r="E17" s="274"/>
      <c r="F17" s="275"/>
      <c r="G17" s="120">
        <v>1088</v>
      </c>
      <c r="H17" s="120">
        <v>4</v>
      </c>
      <c r="I17" s="120">
        <f>1.145*H17</f>
        <v>4.58</v>
      </c>
      <c r="J17" s="119" t="s">
        <v>399</v>
      </c>
      <c r="K17" s="119"/>
    </row>
    <row r="18" spans="1:11">
      <c r="A18" s="120"/>
      <c r="B18" s="119">
        <v>13</v>
      </c>
      <c r="C18" s="120" t="s">
        <v>414</v>
      </c>
      <c r="D18" s="273" t="s">
        <v>415</v>
      </c>
      <c r="E18" s="274"/>
      <c r="F18" s="275"/>
      <c r="G18" s="120">
        <v>772</v>
      </c>
      <c r="H18" s="120">
        <v>4</v>
      </c>
      <c r="I18" s="120">
        <f>0.65*H18</f>
        <v>2.6</v>
      </c>
      <c r="J18" s="119" t="s">
        <v>399</v>
      </c>
      <c r="K18" s="119"/>
    </row>
    <row r="19" spans="1:11">
      <c r="A19" s="120"/>
      <c r="B19" s="119">
        <v>14</v>
      </c>
      <c r="C19" s="120" t="s">
        <v>416</v>
      </c>
      <c r="D19" s="273" t="s">
        <v>417</v>
      </c>
      <c r="E19" s="274"/>
      <c r="F19" s="275"/>
      <c r="G19" s="120">
        <v>772</v>
      </c>
      <c r="H19" s="120">
        <v>4</v>
      </c>
      <c r="I19" s="120">
        <v>1.36</v>
      </c>
      <c r="J19" s="119" t="s">
        <v>399</v>
      </c>
      <c r="K19" s="119"/>
    </row>
    <row r="20" spans="1:11">
      <c r="A20" s="120"/>
      <c r="B20" s="119">
        <v>15</v>
      </c>
      <c r="C20" s="120" t="s">
        <v>418</v>
      </c>
      <c r="D20" s="273" t="s">
        <v>419</v>
      </c>
      <c r="E20" s="274"/>
      <c r="F20" s="275"/>
      <c r="G20" s="120">
        <v>1284</v>
      </c>
      <c r="H20" s="120">
        <v>4</v>
      </c>
      <c r="I20" s="120">
        <v>4.63</v>
      </c>
      <c r="J20" s="119" t="s">
        <v>399</v>
      </c>
      <c r="K20" s="119"/>
    </row>
    <row r="21" spans="1:11">
      <c r="A21" s="120"/>
      <c r="B21" s="119">
        <v>16</v>
      </c>
      <c r="C21" s="120" t="s">
        <v>420</v>
      </c>
      <c r="D21" s="273" t="s">
        <v>415</v>
      </c>
      <c r="E21" s="274"/>
      <c r="F21" s="275"/>
      <c r="G21" s="120">
        <v>1284</v>
      </c>
      <c r="H21" s="120">
        <v>4</v>
      </c>
      <c r="I21" s="120">
        <v>4.3</v>
      </c>
      <c r="J21" s="119" t="s">
        <v>399</v>
      </c>
      <c r="K21" s="119"/>
    </row>
    <row r="22" spans="1:11">
      <c r="A22" s="120"/>
      <c r="B22" s="119">
        <v>17</v>
      </c>
      <c r="C22" s="120" t="s">
        <v>421</v>
      </c>
      <c r="D22" s="273" t="s">
        <v>417</v>
      </c>
      <c r="E22" s="274"/>
      <c r="F22" s="275"/>
      <c r="G22" s="120">
        <v>1284</v>
      </c>
      <c r="H22" s="120">
        <v>4</v>
      </c>
      <c r="I22" s="120">
        <v>2.2599999999999998</v>
      </c>
      <c r="J22" s="119" t="s">
        <v>399</v>
      </c>
      <c r="K22" s="119"/>
    </row>
    <row r="23" spans="1:11">
      <c r="A23" s="120"/>
      <c r="B23" s="119">
        <v>18</v>
      </c>
      <c r="C23" s="120" t="s">
        <v>422</v>
      </c>
      <c r="D23" s="273" t="s">
        <v>423</v>
      </c>
      <c r="E23" s="274"/>
      <c r="F23" s="275"/>
      <c r="G23" s="120">
        <v>1262</v>
      </c>
      <c r="H23" s="120">
        <v>4</v>
      </c>
      <c r="I23" s="120">
        <v>5.12</v>
      </c>
      <c r="J23" s="119" t="s">
        <v>399</v>
      </c>
      <c r="K23" s="119"/>
    </row>
    <row r="24" spans="1:11">
      <c r="A24" s="120"/>
      <c r="B24" s="119">
        <v>19</v>
      </c>
      <c r="C24" s="120" t="s">
        <v>424</v>
      </c>
      <c r="D24" s="273" t="s">
        <v>425</v>
      </c>
      <c r="E24" s="274"/>
      <c r="F24" s="275"/>
      <c r="G24" s="120">
        <v>1262</v>
      </c>
      <c r="H24" s="120">
        <v>4</v>
      </c>
      <c r="I24" s="120">
        <v>4.29</v>
      </c>
      <c r="J24" s="119" t="s">
        <v>399</v>
      </c>
      <c r="K24" s="119"/>
    </row>
    <row r="25" spans="1:11">
      <c r="A25" s="120"/>
      <c r="B25" s="119">
        <v>20</v>
      </c>
      <c r="C25" s="120" t="s">
        <v>426</v>
      </c>
      <c r="D25" s="273" t="s">
        <v>427</v>
      </c>
      <c r="E25" s="274"/>
      <c r="F25" s="275"/>
      <c r="G25" s="120">
        <v>1262</v>
      </c>
      <c r="H25" s="120">
        <v>4</v>
      </c>
      <c r="I25" s="120">
        <v>2.27</v>
      </c>
      <c r="J25" s="119" t="s">
        <v>399</v>
      </c>
      <c r="K25" s="119"/>
    </row>
    <row r="26" spans="1:11">
      <c r="A26" s="120"/>
      <c r="B26" s="119">
        <v>21</v>
      </c>
      <c r="C26" s="120" t="s">
        <v>428</v>
      </c>
      <c r="D26" s="273" t="s">
        <v>429</v>
      </c>
      <c r="E26" s="274"/>
      <c r="F26" s="275"/>
      <c r="G26" s="120">
        <v>487</v>
      </c>
      <c r="H26" s="120">
        <v>4</v>
      </c>
      <c r="I26" s="120">
        <v>1.2529999999999999</v>
      </c>
      <c r="J26" s="119" t="s">
        <v>399</v>
      </c>
      <c r="K26" s="119"/>
    </row>
    <row r="27" spans="1:11">
      <c r="A27" s="120"/>
      <c r="B27" s="119">
        <v>22</v>
      </c>
      <c r="C27" s="120" t="s">
        <v>430</v>
      </c>
      <c r="D27" s="273" t="s">
        <v>427</v>
      </c>
      <c r="E27" s="274"/>
      <c r="F27" s="275"/>
      <c r="G27" s="120">
        <v>746</v>
      </c>
      <c r="H27" s="120">
        <v>2</v>
      </c>
      <c r="I27" s="120">
        <v>1.321</v>
      </c>
      <c r="J27" s="119" t="s">
        <v>399</v>
      </c>
      <c r="K27" s="119"/>
    </row>
    <row r="28" spans="1:11">
      <c r="A28" s="120"/>
      <c r="B28" s="119">
        <v>23</v>
      </c>
      <c r="C28" s="120" t="s">
        <v>431</v>
      </c>
      <c r="D28" s="273" t="s">
        <v>432</v>
      </c>
      <c r="E28" s="274"/>
      <c r="F28" s="275"/>
      <c r="G28" s="120">
        <v>273</v>
      </c>
      <c r="H28" s="120">
        <v>2</v>
      </c>
      <c r="I28" s="120">
        <v>0.23</v>
      </c>
      <c r="J28" s="119" t="s">
        <v>399</v>
      </c>
      <c r="K28" s="119"/>
    </row>
    <row r="29" spans="1:11">
      <c r="A29" s="120"/>
      <c r="B29" s="119">
        <v>24</v>
      </c>
      <c r="C29" s="120" t="s">
        <v>433</v>
      </c>
      <c r="D29" s="273" t="s">
        <v>417</v>
      </c>
      <c r="E29" s="274"/>
      <c r="F29" s="275"/>
      <c r="G29" s="120">
        <v>265</v>
      </c>
      <c r="H29" s="120">
        <v>2</v>
      </c>
      <c r="I29" s="120">
        <v>0.69499999999999995</v>
      </c>
      <c r="J29" s="119" t="s">
        <v>399</v>
      </c>
      <c r="K29" s="119"/>
    </row>
    <row r="30" spans="1:11">
      <c r="A30" s="120"/>
      <c r="B30" s="119">
        <v>25</v>
      </c>
      <c r="C30" s="120" t="s">
        <v>434</v>
      </c>
      <c r="D30" s="124"/>
      <c r="E30" s="122" t="s">
        <v>435</v>
      </c>
      <c r="F30" s="123"/>
      <c r="G30" s="120"/>
      <c r="H30" s="120"/>
      <c r="I30" s="120"/>
      <c r="J30" s="119" t="s">
        <v>399</v>
      </c>
      <c r="K30" s="119"/>
    </row>
    <row r="31" spans="1:11">
      <c r="A31" s="120"/>
      <c r="B31" s="119">
        <v>26</v>
      </c>
      <c r="C31" s="120" t="s">
        <v>436</v>
      </c>
      <c r="D31" s="273" t="s">
        <v>415</v>
      </c>
      <c r="E31" s="274"/>
      <c r="F31" s="275"/>
      <c r="G31" s="120">
        <v>1163</v>
      </c>
      <c r="H31" s="120">
        <v>2</v>
      </c>
      <c r="I31" s="120">
        <v>1.798</v>
      </c>
      <c r="J31" s="119" t="s">
        <v>399</v>
      </c>
      <c r="K31" s="119"/>
    </row>
    <row r="32" spans="1:11">
      <c r="A32" s="120"/>
      <c r="B32" s="119">
        <v>27</v>
      </c>
      <c r="C32" s="120" t="s">
        <v>437</v>
      </c>
      <c r="D32" s="273" t="s">
        <v>415</v>
      </c>
      <c r="E32" s="274"/>
      <c r="F32" s="275"/>
      <c r="G32" s="120">
        <v>1163</v>
      </c>
      <c r="H32" s="120">
        <v>2</v>
      </c>
      <c r="I32" s="120">
        <v>1.798</v>
      </c>
      <c r="J32" s="119" t="s">
        <v>399</v>
      </c>
      <c r="K32" s="119"/>
    </row>
    <row r="33" spans="1:11">
      <c r="A33" s="120"/>
      <c r="B33" s="119">
        <v>28</v>
      </c>
      <c r="C33" s="120" t="s">
        <v>438</v>
      </c>
      <c r="D33" s="273" t="s">
        <v>439</v>
      </c>
      <c r="E33" s="274"/>
      <c r="F33" s="275"/>
      <c r="G33" s="120">
        <v>1147</v>
      </c>
      <c r="H33" s="120">
        <v>2</v>
      </c>
      <c r="I33" s="120">
        <v>1.55</v>
      </c>
      <c r="J33" s="119" t="s">
        <v>399</v>
      </c>
      <c r="K33" s="119"/>
    </row>
    <row r="34" spans="1:11">
      <c r="A34" s="120"/>
      <c r="B34" s="119">
        <v>29</v>
      </c>
      <c r="C34" s="120" t="s">
        <v>440</v>
      </c>
      <c r="D34" s="273" t="s">
        <v>417</v>
      </c>
      <c r="E34" s="274"/>
      <c r="F34" s="275"/>
      <c r="G34" s="120">
        <v>1163</v>
      </c>
      <c r="H34" s="120">
        <v>2</v>
      </c>
      <c r="I34" s="120">
        <v>1.02</v>
      </c>
      <c r="J34" s="119" t="s">
        <v>399</v>
      </c>
      <c r="K34" s="119"/>
    </row>
    <row r="35" spans="1:11">
      <c r="A35" s="120"/>
      <c r="B35" s="119">
        <v>30</v>
      </c>
      <c r="C35" s="120" t="s">
        <v>441</v>
      </c>
      <c r="D35" s="124"/>
      <c r="E35" s="122" t="s">
        <v>442</v>
      </c>
      <c r="F35" s="123"/>
      <c r="G35" s="120"/>
      <c r="H35" s="120"/>
      <c r="I35" s="120"/>
      <c r="J35" s="119" t="s">
        <v>399</v>
      </c>
      <c r="K35" s="119"/>
    </row>
    <row r="36" spans="1:11">
      <c r="A36" s="120"/>
      <c r="B36" s="119">
        <v>31</v>
      </c>
      <c r="C36" s="120" t="s">
        <v>443</v>
      </c>
      <c r="D36" s="124">
        <v>200</v>
      </c>
      <c r="E36" s="122">
        <v>200</v>
      </c>
      <c r="F36" s="123">
        <v>15</v>
      </c>
      <c r="G36" s="120">
        <v>1304</v>
      </c>
      <c r="H36" s="120">
        <v>2</v>
      </c>
      <c r="I36" s="120">
        <f>(((D36*2)+(E36*2))*G36)*H36/1000000</f>
        <v>2.0863999999999998</v>
      </c>
      <c r="J36" s="119" t="s">
        <v>399</v>
      </c>
      <c r="K36" s="119"/>
    </row>
    <row r="37" spans="1:11">
      <c r="A37" s="120"/>
      <c r="B37" s="119">
        <v>32</v>
      </c>
      <c r="C37" s="120" t="s">
        <v>444</v>
      </c>
      <c r="D37" s="124">
        <v>200</v>
      </c>
      <c r="E37" s="122">
        <v>200</v>
      </c>
      <c r="F37" s="123">
        <v>15</v>
      </c>
      <c r="G37" s="120">
        <v>1838</v>
      </c>
      <c r="H37" s="120">
        <v>4</v>
      </c>
      <c r="I37" s="120">
        <f>(((D37*2)+(E37*2))*G37)*H37/1000000</f>
        <v>5.8815999999999997</v>
      </c>
      <c r="J37" s="119" t="s">
        <v>399</v>
      </c>
      <c r="K37" s="119"/>
    </row>
    <row r="38" spans="1:11">
      <c r="A38" s="120"/>
      <c r="B38" s="119">
        <v>33</v>
      </c>
      <c r="C38" s="120" t="s">
        <v>445</v>
      </c>
      <c r="D38" s="124">
        <v>200</v>
      </c>
      <c r="E38" s="122">
        <v>200</v>
      </c>
      <c r="F38" s="123">
        <v>15</v>
      </c>
      <c r="G38" s="120">
        <v>1837</v>
      </c>
      <c r="H38" s="120">
        <v>4</v>
      </c>
      <c r="I38" s="120"/>
      <c r="J38" s="119" t="s">
        <v>399</v>
      </c>
      <c r="K38" s="119"/>
    </row>
    <row r="39" spans="1:11">
      <c r="A39" s="120"/>
      <c r="B39" s="119">
        <v>34</v>
      </c>
      <c r="C39" s="120" t="s">
        <v>446</v>
      </c>
      <c r="D39" s="124">
        <v>200</v>
      </c>
      <c r="E39" s="122">
        <v>200</v>
      </c>
      <c r="F39" s="123">
        <v>15</v>
      </c>
      <c r="G39" s="120">
        <v>1751</v>
      </c>
      <c r="H39" s="120">
        <v>4</v>
      </c>
      <c r="I39" s="120"/>
      <c r="J39" s="119" t="s">
        <v>399</v>
      </c>
      <c r="K39" s="119"/>
    </row>
    <row r="40" spans="1:11">
      <c r="A40" s="120"/>
      <c r="B40" s="119">
        <v>35</v>
      </c>
      <c r="C40" s="120" t="s">
        <v>447</v>
      </c>
      <c r="D40" s="273" t="s">
        <v>417</v>
      </c>
      <c r="E40" s="274"/>
      <c r="F40" s="275"/>
      <c r="G40" s="120">
        <v>772</v>
      </c>
      <c r="H40" s="120">
        <v>2</v>
      </c>
      <c r="I40" s="120">
        <v>0.68</v>
      </c>
      <c r="J40" s="119" t="s">
        <v>399</v>
      </c>
      <c r="K40" s="119"/>
    </row>
    <row r="41" spans="1:11">
      <c r="A41" s="120"/>
      <c r="B41" s="119">
        <v>36</v>
      </c>
      <c r="C41" s="120" t="s">
        <v>418</v>
      </c>
      <c r="D41" s="273" t="s">
        <v>419</v>
      </c>
      <c r="E41" s="274"/>
      <c r="F41" s="275"/>
      <c r="G41" s="120">
        <v>1284</v>
      </c>
      <c r="H41" s="120">
        <v>2</v>
      </c>
      <c r="I41" s="120">
        <v>2.1150000000000002</v>
      </c>
      <c r="J41" s="119" t="s">
        <v>399</v>
      </c>
      <c r="K41" s="119"/>
    </row>
    <row r="42" spans="1:11">
      <c r="A42" s="120"/>
      <c r="B42" s="119">
        <v>37</v>
      </c>
      <c r="C42" s="120" t="s">
        <v>448</v>
      </c>
      <c r="D42" s="273" t="s">
        <v>417</v>
      </c>
      <c r="E42" s="274"/>
      <c r="F42" s="275"/>
      <c r="G42" s="120">
        <v>1284</v>
      </c>
      <c r="H42" s="120">
        <v>2</v>
      </c>
      <c r="I42" s="120">
        <v>1.1299999999999999</v>
      </c>
      <c r="J42" s="119" t="s">
        <v>399</v>
      </c>
      <c r="K42" s="119"/>
    </row>
    <row r="43" spans="1:11">
      <c r="A43" s="120"/>
      <c r="B43" s="119">
        <v>38</v>
      </c>
      <c r="C43" s="120" t="s">
        <v>422</v>
      </c>
      <c r="D43" s="273" t="s">
        <v>423</v>
      </c>
      <c r="E43" s="274"/>
      <c r="F43" s="275"/>
      <c r="G43" s="120">
        <v>1284</v>
      </c>
      <c r="H43" s="120">
        <v>2</v>
      </c>
      <c r="I43" s="120">
        <v>2.56</v>
      </c>
      <c r="J43" s="119" t="s">
        <v>399</v>
      </c>
      <c r="K43" s="119"/>
    </row>
    <row r="44" spans="1:11">
      <c r="A44" s="120"/>
      <c r="B44" s="119">
        <v>39</v>
      </c>
      <c r="C44" s="120" t="s">
        <v>449</v>
      </c>
      <c r="D44" s="273" t="s">
        <v>427</v>
      </c>
      <c r="E44" s="274"/>
      <c r="F44" s="275"/>
      <c r="G44" s="120">
        <v>1262</v>
      </c>
      <c r="H44" s="120">
        <v>2</v>
      </c>
      <c r="I44" s="120">
        <v>1.1359999999999999</v>
      </c>
      <c r="J44" s="119" t="s">
        <v>399</v>
      </c>
      <c r="K44" s="119"/>
    </row>
    <row r="45" spans="1:11">
      <c r="A45" s="120"/>
      <c r="B45" s="119">
        <v>40</v>
      </c>
      <c r="C45" s="120" t="s">
        <v>450</v>
      </c>
      <c r="D45" s="124">
        <v>200</v>
      </c>
      <c r="E45" s="122">
        <v>200</v>
      </c>
      <c r="F45" s="123">
        <v>15</v>
      </c>
      <c r="G45" s="120">
        <v>1150</v>
      </c>
      <c r="H45" s="120">
        <v>3</v>
      </c>
      <c r="I45" s="120">
        <f>(((D45*2)+(E45*2))*G45)*H45/1000000</f>
        <v>2.76</v>
      </c>
      <c r="J45" s="119" t="s">
        <v>399</v>
      </c>
      <c r="K45" s="119"/>
    </row>
    <row r="46" spans="1:11">
      <c r="A46" s="120"/>
      <c r="B46" s="119">
        <v>41</v>
      </c>
      <c r="C46" s="120" t="s">
        <v>451</v>
      </c>
      <c r="D46" s="124">
        <v>150</v>
      </c>
      <c r="E46" s="122">
        <v>150</v>
      </c>
      <c r="F46" s="123">
        <v>15</v>
      </c>
      <c r="G46" s="120">
        <v>1056</v>
      </c>
      <c r="H46" s="120">
        <v>8</v>
      </c>
      <c r="I46" s="120">
        <f>(((D46*2)+(E46*2))*G46)*H46/1000000</f>
        <v>5.0688000000000004</v>
      </c>
      <c r="J46" s="119" t="s">
        <v>399</v>
      </c>
      <c r="K46" s="119"/>
    </row>
    <row r="47" spans="1:11">
      <c r="A47" s="120"/>
      <c r="B47" s="119">
        <v>42</v>
      </c>
      <c r="C47" s="120" t="s">
        <v>452</v>
      </c>
      <c r="D47" s="124"/>
      <c r="E47" s="122" t="s">
        <v>453</v>
      </c>
      <c r="F47" s="123"/>
      <c r="G47" s="120"/>
      <c r="H47" s="120">
        <v>2</v>
      </c>
      <c r="I47" s="120">
        <v>0.23799999999999999</v>
      </c>
      <c r="J47" s="119" t="s">
        <v>399</v>
      </c>
      <c r="K47" s="119"/>
    </row>
    <row r="48" spans="1:11">
      <c r="A48" s="120"/>
      <c r="B48" s="119">
        <v>43</v>
      </c>
      <c r="C48" s="120" t="s">
        <v>454</v>
      </c>
      <c r="D48" s="124"/>
      <c r="E48" s="122" t="s">
        <v>455</v>
      </c>
      <c r="F48" s="123"/>
      <c r="G48" s="120"/>
      <c r="H48" s="120">
        <v>4</v>
      </c>
      <c r="I48" s="120">
        <v>0.182</v>
      </c>
      <c r="J48" s="119" t="s">
        <v>399</v>
      </c>
      <c r="K48" s="119"/>
    </row>
    <row r="49" spans="1:11">
      <c r="A49" s="120"/>
      <c r="B49" s="119">
        <v>44</v>
      </c>
      <c r="C49" s="120" t="s">
        <v>456</v>
      </c>
      <c r="D49" s="124"/>
      <c r="E49" s="122" t="s">
        <v>457</v>
      </c>
      <c r="F49" s="123"/>
      <c r="G49" s="120"/>
      <c r="H49" s="120">
        <v>2</v>
      </c>
      <c r="I49" s="120">
        <v>0.377</v>
      </c>
      <c r="J49" s="119" t="s">
        <v>399</v>
      </c>
      <c r="K49" s="119"/>
    </row>
    <row r="50" spans="1:11">
      <c r="A50" s="120"/>
      <c r="B50" s="119">
        <v>45</v>
      </c>
      <c r="C50" s="120" t="s">
        <v>458</v>
      </c>
      <c r="D50" s="124"/>
      <c r="E50" s="122" t="s">
        <v>459</v>
      </c>
      <c r="F50" s="123"/>
      <c r="G50" s="120"/>
      <c r="H50" s="120">
        <v>2</v>
      </c>
      <c r="I50" s="120">
        <v>0.24099999999999999</v>
      </c>
      <c r="J50" s="119" t="s">
        <v>399</v>
      </c>
      <c r="K50" s="119"/>
    </row>
    <row r="51" spans="1:11">
      <c r="A51" s="120"/>
      <c r="B51" s="119">
        <v>46</v>
      </c>
      <c r="C51" s="120" t="s">
        <v>460</v>
      </c>
      <c r="D51" s="124"/>
      <c r="E51" s="122" t="s">
        <v>461</v>
      </c>
      <c r="F51" s="123"/>
      <c r="G51" s="120"/>
      <c r="H51" s="120">
        <v>2</v>
      </c>
      <c r="I51" s="120">
        <v>0.439</v>
      </c>
      <c r="J51" s="119" t="s">
        <v>399</v>
      </c>
      <c r="K51" s="119"/>
    </row>
    <row r="52" spans="1:11">
      <c r="A52" s="120"/>
      <c r="B52" s="119">
        <v>47</v>
      </c>
      <c r="C52" s="120" t="s">
        <v>462</v>
      </c>
      <c r="D52" s="124">
        <v>150</v>
      </c>
      <c r="E52" s="122">
        <v>150</v>
      </c>
      <c r="F52" s="123">
        <v>10</v>
      </c>
      <c r="G52" s="120">
        <v>2117</v>
      </c>
      <c r="H52" s="120">
        <v>4</v>
      </c>
      <c r="I52" s="120">
        <f>(((D52*2)+(E52*2))*G52)*H52/1000000</f>
        <v>5.0808</v>
      </c>
      <c r="J52" s="119" t="s">
        <v>399</v>
      </c>
      <c r="K52" s="119"/>
    </row>
    <row r="53" spans="1:11">
      <c r="A53" s="120"/>
      <c r="B53" s="119">
        <v>48</v>
      </c>
      <c r="C53" s="120" t="s">
        <v>463</v>
      </c>
      <c r="D53" s="273" t="s">
        <v>464</v>
      </c>
      <c r="E53" s="274"/>
      <c r="F53" s="275"/>
      <c r="G53" s="120">
        <v>884</v>
      </c>
      <c r="H53" s="120">
        <v>2</v>
      </c>
      <c r="I53" s="120">
        <v>1.2450000000000001</v>
      </c>
      <c r="J53" s="119" t="s">
        <v>399</v>
      </c>
      <c r="K53" s="119"/>
    </row>
    <row r="54" spans="1:11">
      <c r="A54" s="120"/>
      <c r="B54" s="119">
        <v>49</v>
      </c>
      <c r="C54" s="120" t="s">
        <v>465</v>
      </c>
      <c r="D54" s="273" t="s">
        <v>466</v>
      </c>
      <c r="E54" s="274"/>
      <c r="F54" s="275"/>
      <c r="G54" s="120">
        <v>480</v>
      </c>
      <c r="H54" s="120">
        <v>2</v>
      </c>
      <c r="I54" s="120">
        <v>0.83</v>
      </c>
      <c r="J54" s="119" t="s">
        <v>399</v>
      </c>
      <c r="K54" s="119"/>
    </row>
    <row r="55" spans="1:11">
      <c r="A55" s="120"/>
      <c r="B55" s="119">
        <v>50</v>
      </c>
      <c r="C55" s="120" t="s">
        <v>467</v>
      </c>
      <c r="D55" s="124">
        <v>200</v>
      </c>
      <c r="E55" s="122">
        <v>200</v>
      </c>
      <c r="F55" s="123">
        <v>15</v>
      </c>
      <c r="G55" s="120">
        <v>1304</v>
      </c>
      <c r="H55" s="120">
        <v>2</v>
      </c>
      <c r="I55" s="120"/>
      <c r="J55" s="119" t="s">
        <v>399</v>
      </c>
      <c r="K55" s="119"/>
    </row>
    <row r="56" spans="1:11">
      <c r="A56" s="120"/>
      <c r="B56" s="119">
        <v>51</v>
      </c>
      <c r="C56" s="120" t="s">
        <v>468</v>
      </c>
      <c r="D56" s="124">
        <v>150</v>
      </c>
      <c r="E56" s="122">
        <v>150</v>
      </c>
      <c r="F56" s="123">
        <v>10</v>
      </c>
      <c r="G56" s="120">
        <v>2117</v>
      </c>
      <c r="H56" s="120">
        <v>4</v>
      </c>
      <c r="I56" s="120">
        <f>(((D56*2)+(E56*2))*G56)*H56/1000000</f>
        <v>5.0808</v>
      </c>
      <c r="J56" s="119" t="s">
        <v>399</v>
      </c>
      <c r="K56" s="119"/>
    </row>
    <row r="57" spans="1:11">
      <c r="A57" s="120"/>
      <c r="B57" s="119">
        <v>52</v>
      </c>
      <c r="C57" s="120" t="s">
        <v>469</v>
      </c>
      <c r="D57" s="273" t="s">
        <v>464</v>
      </c>
      <c r="E57" s="274"/>
      <c r="F57" s="275"/>
      <c r="G57" s="120">
        <v>884</v>
      </c>
      <c r="H57" s="120">
        <v>2</v>
      </c>
      <c r="I57" s="120">
        <v>1.2450000000000001</v>
      </c>
      <c r="J57" s="119" t="s">
        <v>399</v>
      </c>
      <c r="K57" s="119"/>
    </row>
    <row r="58" spans="1:11">
      <c r="A58" s="120"/>
      <c r="B58" s="119">
        <v>53</v>
      </c>
      <c r="C58" s="120" t="s">
        <v>470</v>
      </c>
      <c r="D58" s="273" t="s">
        <v>466</v>
      </c>
      <c r="E58" s="274"/>
      <c r="F58" s="275"/>
      <c r="G58" s="120">
        <v>480</v>
      </c>
      <c r="H58" s="120">
        <v>2</v>
      </c>
      <c r="I58" s="120">
        <v>0.83</v>
      </c>
      <c r="J58" s="119" t="s">
        <v>399</v>
      </c>
      <c r="K58" s="119"/>
    </row>
    <row r="59" spans="1:11">
      <c r="A59" s="120"/>
      <c r="B59" s="119">
        <v>54</v>
      </c>
      <c r="C59" s="120" t="s">
        <v>471</v>
      </c>
      <c r="D59" s="124">
        <v>200</v>
      </c>
      <c r="E59" s="122">
        <v>200</v>
      </c>
      <c r="F59" s="123">
        <v>15</v>
      </c>
      <c r="G59" s="120">
        <v>1304</v>
      </c>
      <c r="H59" s="120">
        <v>2</v>
      </c>
      <c r="I59" s="120"/>
      <c r="J59" s="119" t="s">
        <v>399</v>
      </c>
      <c r="K59" s="119"/>
    </row>
    <row r="60" spans="1:11">
      <c r="A60" s="120"/>
      <c r="B60" s="119">
        <v>55</v>
      </c>
      <c r="C60" s="120" t="s">
        <v>472</v>
      </c>
      <c r="D60" s="124">
        <v>150</v>
      </c>
      <c r="E60" s="122">
        <v>150</v>
      </c>
      <c r="F60" s="123">
        <v>10</v>
      </c>
      <c r="G60" s="120">
        <v>2117</v>
      </c>
      <c r="H60" s="120">
        <v>4</v>
      </c>
      <c r="I60" s="120">
        <f>(((D60*2)+(E60*2))*G60)*H60/1000000</f>
        <v>5.0808</v>
      </c>
      <c r="J60" s="119" t="s">
        <v>399</v>
      </c>
      <c r="K60" s="119"/>
    </row>
    <row r="61" spans="1:11">
      <c r="A61" s="120"/>
      <c r="B61" s="119">
        <v>56</v>
      </c>
      <c r="C61" s="120" t="s">
        <v>473</v>
      </c>
      <c r="D61" s="273" t="s">
        <v>464</v>
      </c>
      <c r="E61" s="274"/>
      <c r="F61" s="275"/>
      <c r="G61" s="120">
        <v>884</v>
      </c>
      <c r="H61" s="120">
        <v>2</v>
      </c>
      <c r="I61" s="120">
        <v>1.2450000000000001</v>
      </c>
      <c r="J61" s="119" t="s">
        <v>399</v>
      </c>
      <c r="K61" s="119"/>
    </row>
    <row r="62" spans="1:11">
      <c r="A62" s="120"/>
      <c r="B62" s="119">
        <v>57</v>
      </c>
      <c r="C62" s="120" t="s">
        <v>474</v>
      </c>
      <c r="D62" s="273" t="s">
        <v>466</v>
      </c>
      <c r="E62" s="274"/>
      <c r="F62" s="275"/>
      <c r="G62" s="120">
        <v>480</v>
      </c>
      <c r="H62" s="120">
        <v>2</v>
      </c>
      <c r="I62" s="120">
        <v>0.83</v>
      </c>
      <c r="J62" s="119" t="s">
        <v>399</v>
      </c>
      <c r="K62" s="119"/>
    </row>
    <row r="63" spans="1:11">
      <c r="A63" s="120"/>
      <c r="B63" s="119">
        <v>58</v>
      </c>
      <c r="C63" s="120" t="s">
        <v>475</v>
      </c>
      <c r="D63" s="124"/>
      <c r="E63" s="122" t="s">
        <v>476</v>
      </c>
      <c r="F63" s="123"/>
      <c r="G63" s="120"/>
      <c r="H63" s="120"/>
      <c r="I63" s="120">
        <v>1.2070000000000001</v>
      </c>
      <c r="J63" s="119" t="s">
        <v>399</v>
      </c>
      <c r="K63" s="119"/>
    </row>
    <row r="64" spans="1:11">
      <c r="A64" s="120"/>
      <c r="B64" s="119">
        <v>59</v>
      </c>
      <c r="C64" s="120" t="s">
        <v>477</v>
      </c>
      <c r="D64" s="124" t="s">
        <v>478</v>
      </c>
      <c r="E64" s="122"/>
      <c r="F64" s="123"/>
      <c r="G64" s="120">
        <v>8041</v>
      </c>
      <c r="H64" s="120">
        <v>4</v>
      </c>
      <c r="I64" s="120">
        <v>27</v>
      </c>
      <c r="J64" s="119" t="s">
        <v>479</v>
      </c>
      <c r="K64" s="119"/>
    </row>
    <row r="65" spans="1:11">
      <c r="A65" s="120"/>
      <c r="B65" s="119">
        <v>60</v>
      </c>
      <c r="C65" s="120" t="s">
        <v>480</v>
      </c>
      <c r="D65" s="124">
        <v>200</v>
      </c>
      <c r="E65" s="122">
        <v>200</v>
      </c>
      <c r="F65" s="123">
        <v>15</v>
      </c>
      <c r="G65" s="120">
        <v>2470</v>
      </c>
      <c r="H65" s="120">
        <v>4</v>
      </c>
      <c r="I65" s="120">
        <f>(((D65*2)+(E65*2))*G65)*H65/1000000</f>
        <v>7.9039999999999999</v>
      </c>
      <c r="J65" s="119" t="s">
        <v>399</v>
      </c>
      <c r="K65" s="119"/>
    </row>
    <row r="66" spans="1:11">
      <c r="A66" s="120"/>
      <c r="B66" s="119">
        <v>61</v>
      </c>
      <c r="C66" s="120" t="s">
        <v>481</v>
      </c>
      <c r="D66" s="124">
        <v>200</v>
      </c>
      <c r="E66" s="122">
        <v>200</v>
      </c>
      <c r="F66" s="123">
        <v>15</v>
      </c>
      <c r="G66" s="120">
        <v>2516</v>
      </c>
      <c r="H66" s="120">
        <v>4</v>
      </c>
      <c r="I66" s="120">
        <f>(((D66*2)+(E66*2))*G66)*H66/1000000</f>
        <v>8.0511999999999997</v>
      </c>
      <c r="J66" s="119" t="s">
        <v>479</v>
      </c>
      <c r="K66" s="119"/>
    </row>
    <row r="67" spans="1:11">
      <c r="A67" s="120"/>
      <c r="B67" s="119">
        <v>62</v>
      </c>
      <c r="C67" s="120" t="s">
        <v>482</v>
      </c>
      <c r="D67" s="124">
        <v>200</v>
      </c>
      <c r="E67" s="122">
        <v>200</v>
      </c>
      <c r="F67" s="123">
        <v>15</v>
      </c>
      <c r="G67" s="120">
        <v>2454</v>
      </c>
      <c r="H67" s="120">
        <v>4</v>
      </c>
      <c r="I67" s="120">
        <f>(((D67*2)+(E67*2))*G67)*H67/1000000</f>
        <v>7.8528000000000002</v>
      </c>
      <c r="J67" s="119" t="s">
        <v>479</v>
      </c>
      <c r="K67" s="119"/>
    </row>
    <row r="68" spans="1:11">
      <c r="A68" s="120"/>
      <c r="B68" s="119">
        <v>63</v>
      </c>
      <c r="C68" s="120" t="s">
        <v>483</v>
      </c>
      <c r="D68" s="124">
        <v>200</v>
      </c>
      <c r="E68" s="122">
        <v>200</v>
      </c>
      <c r="F68" s="123">
        <v>15</v>
      </c>
      <c r="G68" s="120">
        <v>2561</v>
      </c>
      <c r="H68" s="120">
        <v>4</v>
      </c>
      <c r="I68" s="120">
        <f>(((D68*2)+(E68*2))*G68)*H68/1000000</f>
        <v>8.1951999999999998</v>
      </c>
      <c r="J68" s="119" t="s">
        <v>479</v>
      </c>
      <c r="K68" s="119"/>
    </row>
    <row r="69" spans="1:11">
      <c r="A69" s="120"/>
      <c r="B69" s="119">
        <v>64</v>
      </c>
      <c r="C69" s="120" t="s">
        <v>411</v>
      </c>
      <c r="D69" s="124">
        <v>200</v>
      </c>
      <c r="E69" s="122">
        <v>200</v>
      </c>
      <c r="F69" s="123">
        <v>15</v>
      </c>
      <c r="G69" s="120">
        <v>4440</v>
      </c>
      <c r="H69" s="120">
        <v>2</v>
      </c>
      <c r="I69" s="120">
        <f>(((D69*2)+(E69*2))*G69)*H69/1000000</f>
        <v>7.1040000000000001</v>
      </c>
      <c r="J69" s="119" t="s">
        <v>399</v>
      </c>
      <c r="K69" s="119"/>
    </row>
    <row r="70" spans="1:11">
      <c r="A70" s="120"/>
      <c r="B70" s="119">
        <v>65</v>
      </c>
      <c r="C70" s="120" t="s">
        <v>484</v>
      </c>
      <c r="D70" s="273" t="s">
        <v>485</v>
      </c>
      <c r="E70" s="274"/>
      <c r="F70" s="275"/>
      <c r="G70" s="120">
        <v>798</v>
      </c>
      <c r="H70" s="120">
        <v>2</v>
      </c>
      <c r="I70" s="120">
        <v>1.41</v>
      </c>
      <c r="J70" s="119" t="s">
        <v>399</v>
      </c>
      <c r="K70" s="119"/>
    </row>
    <row r="71" spans="1:11">
      <c r="A71" s="120"/>
      <c r="B71" s="119">
        <v>66</v>
      </c>
      <c r="C71" s="120" t="s">
        <v>486</v>
      </c>
      <c r="D71" s="273" t="s">
        <v>487</v>
      </c>
      <c r="E71" s="274"/>
      <c r="F71" s="275"/>
      <c r="G71" s="120">
        <v>830</v>
      </c>
      <c r="H71" s="120">
        <v>2</v>
      </c>
      <c r="I71" s="120">
        <v>1.57</v>
      </c>
      <c r="J71" s="119" t="s">
        <v>399</v>
      </c>
      <c r="K71" s="119"/>
    </row>
    <row r="72" spans="1:11">
      <c r="A72" s="120"/>
      <c r="B72" s="119">
        <v>67</v>
      </c>
      <c r="C72" s="120" t="s">
        <v>488</v>
      </c>
      <c r="D72" s="273" t="s">
        <v>417</v>
      </c>
      <c r="E72" s="274"/>
      <c r="F72" s="275"/>
      <c r="G72" s="120">
        <v>462</v>
      </c>
      <c r="H72" s="120">
        <v>4</v>
      </c>
      <c r="I72" s="120">
        <v>0.81</v>
      </c>
      <c r="J72" s="119" t="s">
        <v>399</v>
      </c>
      <c r="K72" s="119"/>
    </row>
    <row r="73" spans="1:11">
      <c r="A73" s="120"/>
      <c r="B73" s="119">
        <v>68</v>
      </c>
      <c r="C73" s="120" t="s">
        <v>489</v>
      </c>
      <c r="D73" s="273" t="s">
        <v>490</v>
      </c>
      <c r="E73" s="274"/>
      <c r="F73" s="275"/>
      <c r="G73" s="120">
        <v>1476</v>
      </c>
      <c r="H73" s="120">
        <v>2</v>
      </c>
      <c r="I73" s="120">
        <v>2.82</v>
      </c>
      <c r="J73" s="119" t="s">
        <v>479</v>
      </c>
      <c r="K73" s="119"/>
    </row>
    <row r="74" spans="1:11">
      <c r="A74" s="120"/>
      <c r="B74" s="119">
        <v>69</v>
      </c>
      <c r="C74" s="120" t="s">
        <v>491</v>
      </c>
      <c r="D74" s="273" t="s">
        <v>492</v>
      </c>
      <c r="E74" s="274"/>
      <c r="F74" s="275"/>
      <c r="G74" s="120">
        <v>1476</v>
      </c>
      <c r="H74" s="120">
        <v>2</v>
      </c>
      <c r="I74" s="120">
        <v>2.4</v>
      </c>
      <c r="J74" s="119" t="s">
        <v>479</v>
      </c>
      <c r="K74" s="119"/>
    </row>
    <row r="75" spans="1:11">
      <c r="A75" s="120"/>
      <c r="B75" s="119">
        <v>70</v>
      </c>
      <c r="C75" s="120" t="s">
        <v>493</v>
      </c>
      <c r="D75" s="273" t="s">
        <v>417</v>
      </c>
      <c r="E75" s="274"/>
      <c r="F75" s="275"/>
      <c r="G75" s="120">
        <v>1476</v>
      </c>
      <c r="H75" s="120">
        <v>4</v>
      </c>
      <c r="I75" s="120">
        <v>2.597</v>
      </c>
      <c r="J75" s="119" t="s">
        <v>479</v>
      </c>
      <c r="K75" s="119"/>
    </row>
    <row r="76" spans="1:11">
      <c r="A76" s="120"/>
      <c r="B76" s="119">
        <v>71</v>
      </c>
      <c r="C76" s="120" t="s">
        <v>494</v>
      </c>
      <c r="D76" s="273" t="s">
        <v>485</v>
      </c>
      <c r="E76" s="274"/>
      <c r="F76" s="275"/>
      <c r="G76" s="120">
        <v>654</v>
      </c>
      <c r="H76" s="120">
        <v>4</v>
      </c>
      <c r="I76" s="120">
        <v>2.2000000000000002</v>
      </c>
      <c r="J76" s="119" t="s">
        <v>479</v>
      </c>
      <c r="K76" s="119"/>
    </row>
    <row r="77" spans="1:11">
      <c r="A77" s="120"/>
      <c r="B77" s="119">
        <v>72</v>
      </c>
      <c r="C77" s="120" t="s">
        <v>495</v>
      </c>
      <c r="D77" s="273" t="s">
        <v>429</v>
      </c>
      <c r="E77" s="274"/>
      <c r="F77" s="275"/>
      <c r="G77" s="120">
        <v>654</v>
      </c>
      <c r="H77" s="120">
        <v>4</v>
      </c>
      <c r="I77" s="120">
        <v>1.83</v>
      </c>
      <c r="J77" s="119" t="s">
        <v>479</v>
      </c>
      <c r="K77" s="119"/>
    </row>
    <row r="78" spans="1:11">
      <c r="A78" s="120"/>
      <c r="B78" s="119">
        <v>73</v>
      </c>
      <c r="C78" s="120" t="s">
        <v>496</v>
      </c>
      <c r="D78" s="273" t="s">
        <v>417</v>
      </c>
      <c r="E78" s="274"/>
      <c r="F78" s="275"/>
      <c r="G78" s="120">
        <v>654</v>
      </c>
      <c r="H78" s="120">
        <v>4</v>
      </c>
      <c r="I78" s="120">
        <v>1.1499999999999999</v>
      </c>
      <c r="J78" s="119" t="s">
        <v>479</v>
      </c>
      <c r="K78" s="119"/>
    </row>
    <row r="79" spans="1:11">
      <c r="A79" s="120"/>
      <c r="B79" s="119">
        <v>74</v>
      </c>
      <c r="C79" s="120" t="s">
        <v>497</v>
      </c>
      <c r="D79" s="273" t="s">
        <v>498</v>
      </c>
      <c r="E79" s="274"/>
      <c r="F79" s="275"/>
      <c r="G79" s="120">
        <v>1475</v>
      </c>
      <c r="H79" s="120">
        <v>2</v>
      </c>
      <c r="I79" s="120">
        <v>2.83</v>
      </c>
      <c r="J79" s="119" t="s">
        <v>479</v>
      </c>
      <c r="K79" s="119"/>
    </row>
    <row r="80" spans="1:11">
      <c r="A80" s="120"/>
      <c r="B80" s="119">
        <v>75</v>
      </c>
      <c r="C80" s="120" t="s">
        <v>499</v>
      </c>
      <c r="D80" s="273" t="s">
        <v>500</v>
      </c>
      <c r="E80" s="274"/>
      <c r="F80" s="275"/>
      <c r="G80" s="120">
        <v>1475</v>
      </c>
      <c r="H80" s="120">
        <v>2</v>
      </c>
      <c r="I80" s="120">
        <v>2.71</v>
      </c>
      <c r="J80" s="119" t="s">
        <v>479</v>
      </c>
      <c r="K80" s="119"/>
    </row>
    <row r="81" spans="1:11">
      <c r="A81" s="120"/>
      <c r="B81" s="119">
        <v>76</v>
      </c>
      <c r="C81" s="120" t="s">
        <v>501</v>
      </c>
      <c r="D81" s="273" t="s">
        <v>417</v>
      </c>
      <c r="E81" s="274"/>
      <c r="F81" s="275"/>
      <c r="G81" s="120">
        <v>1475</v>
      </c>
      <c r="H81" s="120">
        <v>4</v>
      </c>
      <c r="I81" s="120">
        <v>2.5960000000000001</v>
      </c>
      <c r="J81" s="119" t="s">
        <v>479</v>
      </c>
      <c r="K81" s="119"/>
    </row>
    <row r="82" spans="1:11">
      <c r="A82" s="120"/>
      <c r="B82" s="119">
        <v>77</v>
      </c>
      <c r="C82" s="120" t="s">
        <v>502</v>
      </c>
      <c r="D82" s="273" t="s">
        <v>503</v>
      </c>
      <c r="E82" s="274"/>
      <c r="F82" s="275"/>
      <c r="G82" s="120">
        <v>1394</v>
      </c>
      <c r="H82" s="120">
        <v>2</v>
      </c>
      <c r="I82" s="120">
        <v>5.57</v>
      </c>
      <c r="J82" s="119" t="s">
        <v>399</v>
      </c>
      <c r="K82" s="119"/>
    </row>
    <row r="83" spans="1:11">
      <c r="A83" s="120"/>
      <c r="B83" s="119">
        <v>78</v>
      </c>
      <c r="C83" s="120" t="s">
        <v>504</v>
      </c>
      <c r="D83" s="273" t="s">
        <v>505</v>
      </c>
      <c r="E83" s="274"/>
      <c r="F83" s="275"/>
      <c r="G83" s="120">
        <v>1209</v>
      </c>
      <c r="H83" s="120">
        <v>2</v>
      </c>
      <c r="I83" s="120">
        <v>4.8099999999999996</v>
      </c>
      <c r="J83" s="119" t="s">
        <v>479</v>
      </c>
      <c r="K83" s="119"/>
    </row>
    <row r="84" spans="1:11">
      <c r="A84" s="120"/>
      <c r="B84" s="119">
        <v>79</v>
      </c>
      <c r="C84" s="120" t="s">
        <v>506</v>
      </c>
      <c r="D84" s="273" t="s">
        <v>505</v>
      </c>
      <c r="E84" s="274"/>
      <c r="F84" s="275"/>
      <c r="G84" s="120">
        <v>1209</v>
      </c>
      <c r="H84" s="120">
        <v>2</v>
      </c>
      <c r="I84" s="120">
        <v>4.91</v>
      </c>
      <c r="J84" s="119" t="s">
        <v>479</v>
      </c>
      <c r="K84" s="119"/>
    </row>
    <row r="85" spans="1:11">
      <c r="A85" s="120"/>
      <c r="B85" s="119">
        <v>80</v>
      </c>
      <c r="C85" s="120" t="s">
        <v>507</v>
      </c>
      <c r="D85" s="124"/>
      <c r="E85" s="122" t="s">
        <v>508</v>
      </c>
      <c r="F85" s="123"/>
      <c r="G85" s="120"/>
      <c r="H85" s="120">
        <v>2</v>
      </c>
      <c r="I85" s="120">
        <v>0.84899999999999998</v>
      </c>
      <c r="J85" s="119" t="s">
        <v>479</v>
      </c>
      <c r="K85" s="119"/>
    </row>
    <row r="86" spans="1:11">
      <c r="A86" s="120"/>
      <c r="B86" s="119">
        <v>81</v>
      </c>
      <c r="C86" s="120" t="s">
        <v>509</v>
      </c>
      <c r="D86" s="124"/>
      <c r="E86" s="122"/>
      <c r="F86" s="123"/>
      <c r="G86" s="120"/>
      <c r="H86" s="120">
        <v>2</v>
      </c>
      <c r="I86" s="120">
        <v>1.095</v>
      </c>
      <c r="J86" s="119" t="s">
        <v>479</v>
      </c>
      <c r="K86" s="119"/>
    </row>
    <row r="87" spans="1:11">
      <c r="A87" s="120"/>
      <c r="B87" s="119">
        <v>82</v>
      </c>
      <c r="C87" s="120" t="s">
        <v>510</v>
      </c>
      <c r="D87" s="124">
        <v>200</v>
      </c>
      <c r="E87" s="122">
        <v>200</v>
      </c>
      <c r="F87" s="123">
        <v>15</v>
      </c>
      <c r="G87" s="120">
        <v>1144</v>
      </c>
      <c r="H87" s="120">
        <v>2</v>
      </c>
      <c r="I87" s="120">
        <f>(((D87*2)+(E87*2))*G87)*H87/1000000</f>
        <v>1.8304</v>
      </c>
      <c r="J87" s="119" t="s">
        <v>399</v>
      </c>
      <c r="K87" s="119"/>
    </row>
    <row r="88" spans="1:11">
      <c r="A88" s="120"/>
      <c r="B88" s="119">
        <v>83</v>
      </c>
      <c r="C88" s="120" t="s">
        <v>511</v>
      </c>
      <c r="D88" s="124">
        <v>200</v>
      </c>
      <c r="E88" s="122">
        <v>200</v>
      </c>
      <c r="F88" s="123">
        <v>15</v>
      </c>
      <c r="G88" s="120">
        <v>1732</v>
      </c>
      <c r="H88" s="120">
        <v>2</v>
      </c>
      <c r="I88" s="120">
        <f t="shared" ref="I88:I98" si="1">(((D88*2)+(E88*2))*G88)*H88/1000000</f>
        <v>2.7711999999999999</v>
      </c>
      <c r="J88" s="119" t="s">
        <v>512</v>
      </c>
      <c r="K88" s="119"/>
    </row>
    <row r="89" spans="1:11">
      <c r="A89" s="120"/>
      <c r="B89" s="119">
        <v>84</v>
      </c>
      <c r="C89" s="120" t="s">
        <v>513</v>
      </c>
      <c r="D89" s="124">
        <v>200</v>
      </c>
      <c r="E89" s="122">
        <v>200</v>
      </c>
      <c r="F89" s="123">
        <v>15</v>
      </c>
      <c r="G89" s="120">
        <v>2182</v>
      </c>
      <c r="H89" s="120">
        <v>2</v>
      </c>
      <c r="I89" s="120">
        <f t="shared" si="1"/>
        <v>3.4912000000000001</v>
      </c>
      <c r="J89" s="119" t="s">
        <v>514</v>
      </c>
      <c r="K89" s="119"/>
    </row>
    <row r="90" spans="1:11">
      <c r="A90" s="120"/>
      <c r="B90" s="119">
        <v>85</v>
      </c>
      <c r="C90" s="120" t="s">
        <v>515</v>
      </c>
      <c r="D90" s="124">
        <v>200</v>
      </c>
      <c r="E90" s="122">
        <v>200</v>
      </c>
      <c r="F90" s="123">
        <v>15</v>
      </c>
      <c r="G90" s="120">
        <v>2630</v>
      </c>
      <c r="H90" s="120">
        <v>2</v>
      </c>
      <c r="I90" s="120">
        <f t="shared" si="1"/>
        <v>4.2080000000000002</v>
      </c>
      <c r="J90" s="119" t="s">
        <v>514</v>
      </c>
      <c r="K90" s="119"/>
    </row>
    <row r="91" spans="1:11">
      <c r="A91" s="120"/>
      <c r="B91" s="119">
        <v>86</v>
      </c>
      <c r="C91" s="120" t="s">
        <v>516</v>
      </c>
      <c r="D91" s="124">
        <v>200</v>
      </c>
      <c r="E91" s="122">
        <v>200</v>
      </c>
      <c r="F91" s="123">
        <v>15</v>
      </c>
      <c r="G91" s="120">
        <v>1938</v>
      </c>
      <c r="H91" s="120">
        <v>4</v>
      </c>
      <c r="I91" s="120">
        <f t="shared" si="1"/>
        <v>6.2016</v>
      </c>
      <c r="J91" s="119" t="s">
        <v>512</v>
      </c>
      <c r="K91" s="119"/>
    </row>
    <row r="92" spans="1:11">
      <c r="A92" s="120"/>
      <c r="B92" s="119">
        <v>87</v>
      </c>
      <c r="C92" s="120" t="s">
        <v>517</v>
      </c>
      <c r="D92" s="124">
        <v>200</v>
      </c>
      <c r="E92" s="122">
        <v>200</v>
      </c>
      <c r="F92" s="123">
        <v>15</v>
      </c>
      <c r="G92" s="120">
        <v>1602</v>
      </c>
      <c r="H92" s="120">
        <v>4</v>
      </c>
      <c r="I92" s="120">
        <f t="shared" si="1"/>
        <v>5.1264000000000003</v>
      </c>
      <c r="J92" s="119" t="s">
        <v>514</v>
      </c>
      <c r="K92" s="119"/>
    </row>
    <row r="93" spans="1:11">
      <c r="A93" s="120"/>
      <c r="B93" s="119">
        <v>88</v>
      </c>
      <c r="C93" s="120" t="s">
        <v>518</v>
      </c>
      <c r="D93" s="124">
        <v>200</v>
      </c>
      <c r="E93" s="122">
        <v>200</v>
      </c>
      <c r="F93" s="123">
        <v>15</v>
      </c>
      <c r="G93" s="120">
        <v>1725</v>
      </c>
      <c r="H93" s="120">
        <v>4</v>
      </c>
      <c r="I93" s="120">
        <f t="shared" si="1"/>
        <v>5.52</v>
      </c>
      <c r="J93" s="119" t="s">
        <v>514</v>
      </c>
      <c r="K93" s="119"/>
    </row>
    <row r="94" spans="1:11">
      <c r="A94" s="120"/>
      <c r="B94" s="119">
        <v>89</v>
      </c>
      <c r="C94" s="120" t="s">
        <v>519</v>
      </c>
      <c r="D94" s="124">
        <v>200</v>
      </c>
      <c r="E94" s="122">
        <v>200</v>
      </c>
      <c r="F94" s="123">
        <v>15</v>
      </c>
      <c r="G94" s="120">
        <v>1850</v>
      </c>
      <c r="H94" s="120">
        <v>4</v>
      </c>
      <c r="I94" s="120">
        <f t="shared" si="1"/>
        <v>5.92</v>
      </c>
      <c r="J94" s="119" t="s">
        <v>514</v>
      </c>
      <c r="K94" s="119"/>
    </row>
    <row r="95" spans="1:11">
      <c r="A95" s="120"/>
      <c r="B95" s="119">
        <v>90</v>
      </c>
      <c r="C95" s="120" t="s">
        <v>520</v>
      </c>
      <c r="D95" s="124">
        <v>150</v>
      </c>
      <c r="E95" s="122">
        <v>150</v>
      </c>
      <c r="F95" s="123">
        <v>10</v>
      </c>
      <c r="G95" s="120">
        <v>2126</v>
      </c>
      <c r="H95" s="120">
        <v>4</v>
      </c>
      <c r="I95" s="120">
        <f t="shared" si="1"/>
        <v>5.1024000000000003</v>
      </c>
      <c r="J95" s="119" t="s">
        <v>512</v>
      </c>
      <c r="K95" s="119"/>
    </row>
    <row r="96" spans="1:11">
      <c r="A96" s="120"/>
      <c r="B96" s="119">
        <v>91</v>
      </c>
      <c r="C96" s="120" t="s">
        <v>521</v>
      </c>
      <c r="D96" s="124">
        <v>150</v>
      </c>
      <c r="E96" s="122">
        <v>150</v>
      </c>
      <c r="F96" s="123">
        <v>10</v>
      </c>
      <c r="G96" s="120">
        <v>2223</v>
      </c>
      <c r="H96" s="120">
        <v>4</v>
      </c>
      <c r="I96" s="120">
        <f t="shared" si="1"/>
        <v>5.3352000000000004</v>
      </c>
      <c r="J96" s="119" t="s">
        <v>514</v>
      </c>
      <c r="K96" s="119"/>
    </row>
    <row r="97" spans="1:11">
      <c r="A97" s="120"/>
      <c r="B97" s="119">
        <v>92</v>
      </c>
      <c r="C97" s="120" t="s">
        <v>522</v>
      </c>
      <c r="D97" s="124">
        <v>150</v>
      </c>
      <c r="E97" s="122">
        <v>150</v>
      </c>
      <c r="F97" s="123">
        <v>10</v>
      </c>
      <c r="G97" s="120">
        <v>2292</v>
      </c>
      <c r="H97" s="120">
        <v>4</v>
      </c>
      <c r="I97" s="120">
        <f t="shared" si="1"/>
        <v>5.5007999999999999</v>
      </c>
      <c r="J97" s="119" t="s">
        <v>514</v>
      </c>
      <c r="K97" s="119"/>
    </row>
    <row r="98" spans="1:11">
      <c r="A98" s="120"/>
      <c r="B98" s="119">
        <v>93</v>
      </c>
      <c r="C98" s="120" t="s">
        <v>523</v>
      </c>
      <c r="D98" s="124">
        <v>150</v>
      </c>
      <c r="E98" s="122">
        <v>150</v>
      </c>
      <c r="F98" s="123">
        <v>10</v>
      </c>
      <c r="G98" s="120">
        <v>2340</v>
      </c>
      <c r="H98" s="120">
        <v>4</v>
      </c>
      <c r="I98" s="120">
        <f t="shared" si="1"/>
        <v>5.6159999999999997</v>
      </c>
      <c r="J98" s="119" t="s">
        <v>514</v>
      </c>
      <c r="K98" s="119"/>
    </row>
    <row r="99" spans="1:11">
      <c r="A99" s="120"/>
      <c r="B99" s="119">
        <v>94</v>
      </c>
      <c r="C99" s="120" t="s">
        <v>524</v>
      </c>
      <c r="D99" s="266" t="s">
        <v>525</v>
      </c>
      <c r="E99" s="267"/>
      <c r="F99" s="268"/>
      <c r="G99" s="120">
        <v>871</v>
      </c>
      <c r="H99" s="120">
        <v>2</v>
      </c>
      <c r="I99" s="120">
        <v>1.23</v>
      </c>
      <c r="J99" s="119" t="s">
        <v>396</v>
      </c>
      <c r="K99" s="119"/>
    </row>
    <row r="100" spans="1:11">
      <c r="A100" s="120"/>
      <c r="B100" s="119">
        <v>95</v>
      </c>
      <c r="C100" s="120" t="s">
        <v>526</v>
      </c>
      <c r="D100" s="266" t="s">
        <v>527</v>
      </c>
      <c r="E100" s="267"/>
      <c r="F100" s="268"/>
      <c r="G100" s="120">
        <v>480</v>
      </c>
      <c r="H100" s="120">
        <v>2</v>
      </c>
      <c r="I100" s="120">
        <v>0.83</v>
      </c>
      <c r="J100" s="119" t="s">
        <v>396</v>
      </c>
      <c r="K100" s="119"/>
    </row>
    <row r="101" spans="1:11">
      <c r="A101" s="120"/>
      <c r="B101" s="119">
        <v>96</v>
      </c>
      <c r="C101" s="120" t="s">
        <v>528</v>
      </c>
      <c r="D101" s="125">
        <v>200</v>
      </c>
      <c r="E101" s="126">
        <v>200</v>
      </c>
      <c r="F101" s="127">
        <v>15</v>
      </c>
      <c r="G101" s="120">
        <v>4440</v>
      </c>
      <c r="H101" s="120">
        <v>2</v>
      </c>
      <c r="I101" s="120">
        <f>(((D101*2)+(E101*2))*G101)*H101/1000000</f>
        <v>7.1040000000000001</v>
      </c>
      <c r="J101" s="119" t="s">
        <v>396</v>
      </c>
      <c r="K101" s="119"/>
    </row>
    <row r="102" spans="1:11">
      <c r="A102" s="120"/>
      <c r="B102" s="119">
        <v>97</v>
      </c>
      <c r="C102" s="120" t="s">
        <v>529</v>
      </c>
      <c r="D102" s="266" t="s">
        <v>530</v>
      </c>
      <c r="E102" s="267"/>
      <c r="F102" s="268"/>
      <c r="G102" s="120">
        <v>771</v>
      </c>
      <c r="H102" s="120">
        <v>2</v>
      </c>
      <c r="I102" s="120">
        <v>1.1399999999999999</v>
      </c>
      <c r="J102" s="119" t="s">
        <v>396</v>
      </c>
      <c r="K102" s="119"/>
    </row>
    <row r="103" spans="1:11">
      <c r="A103" s="120"/>
      <c r="B103" s="119">
        <v>98</v>
      </c>
      <c r="C103" s="120" t="s">
        <v>531</v>
      </c>
      <c r="D103" s="266" t="s">
        <v>532</v>
      </c>
      <c r="E103" s="267"/>
      <c r="F103" s="268"/>
      <c r="G103" s="120">
        <v>482</v>
      </c>
      <c r="H103" s="120">
        <v>2</v>
      </c>
      <c r="I103" s="120">
        <v>0.85</v>
      </c>
      <c r="J103" s="119" t="s">
        <v>396</v>
      </c>
      <c r="K103" s="119"/>
    </row>
    <row r="104" spans="1:11">
      <c r="A104" s="120"/>
      <c r="B104" s="119">
        <v>99</v>
      </c>
      <c r="C104" s="120" t="s">
        <v>533</v>
      </c>
      <c r="D104" s="125">
        <v>200</v>
      </c>
      <c r="E104" s="126">
        <v>200</v>
      </c>
      <c r="F104" s="127">
        <v>15</v>
      </c>
      <c r="G104" s="120">
        <v>4440</v>
      </c>
      <c r="H104" s="120">
        <v>2</v>
      </c>
      <c r="I104" s="120">
        <f>(((D104*2)+(E104*2))*G104)*H104/1000000</f>
        <v>7.1040000000000001</v>
      </c>
      <c r="J104" s="119" t="s">
        <v>534</v>
      </c>
      <c r="K104" s="119"/>
    </row>
    <row r="105" spans="1:11">
      <c r="A105" s="120"/>
      <c r="B105" s="119">
        <v>100</v>
      </c>
      <c r="C105" s="120" t="s">
        <v>535</v>
      </c>
      <c r="D105" s="266" t="s">
        <v>536</v>
      </c>
      <c r="E105" s="267"/>
      <c r="F105" s="268"/>
      <c r="G105" s="120">
        <v>775</v>
      </c>
      <c r="H105" s="120">
        <v>2</v>
      </c>
      <c r="I105" s="120">
        <v>1.2</v>
      </c>
      <c r="J105" s="119" t="s">
        <v>534</v>
      </c>
      <c r="K105" s="119"/>
    </row>
    <row r="106" spans="1:11">
      <c r="A106" s="120"/>
      <c r="B106" s="119">
        <v>101</v>
      </c>
      <c r="C106" s="120" t="s">
        <v>537</v>
      </c>
      <c r="D106" s="266" t="s">
        <v>538</v>
      </c>
      <c r="E106" s="267"/>
      <c r="F106" s="268"/>
      <c r="G106" s="120">
        <v>504</v>
      </c>
      <c r="H106" s="120">
        <v>2</v>
      </c>
      <c r="I106" s="120">
        <v>0.89</v>
      </c>
      <c r="J106" s="119" t="s">
        <v>534</v>
      </c>
      <c r="K106" s="119"/>
    </row>
    <row r="107" spans="1:11">
      <c r="A107" s="120"/>
      <c r="B107" s="119">
        <v>102</v>
      </c>
      <c r="C107" s="120" t="s">
        <v>539</v>
      </c>
      <c r="D107" s="125">
        <v>200</v>
      </c>
      <c r="E107" s="126">
        <v>200</v>
      </c>
      <c r="F107" s="127">
        <v>15</v>
      </c>
      <c r="G107" s="120">
        <v>4440</v>
      </c>
      <c r="H107" s="120">
        <v>2</v>
      </c>
      <c r="I107" s="120">
        <f>(((D107*2)+(E107*2))*G107)*H107/1000000</f>
        <v>7.1040000000000001</v>
      </c>
      <c r="J107" s="119" t="s">
        <v>534</v>
      </c>
      <c r="K107" s="119"/>
    </row>
    <row r="108" spans="1:11">
      <c r="A108" s="120"/>
      <c r="B108" s="119">
        <v>103</v>
      </c>
      <c r="C108" s="120" t="s">
        <v>540</v>
      </c>
      <c r="D108" s="266" t="s">
        <v>541</v>
      </c>
      <c r="E108" s="267"/>
      <c r="F108" s="268"/>
      <c r="G108" s="120">
        <v>852</v>
      </c>
      <c r="H108" s="120">
        <v>2</v>
      </c>
      <c r="I108" s="120">
        <v>1.3759999999999999</v>
      </c>
      <c r="J108" s="119" t="s">
        <v>534</v>
      </c>
      <c r="K108" s="119"/>
    </row>
    <row r="109" spans="1:11">
      <c r="A109" s="120"/>
      <c r="B109" s="119">
        <v>104</v>
      </c>
      <c r="C109" s="120" t="s">
        <v>542</v>
      </c>
      <c r="D109" s="266" t="s">
        <v>543</v>
      </c>
      <c r="E109" s="267"/>
      <c r="F109" s="268"/>
      <c r="G109" s="120">
        <v>560</v>
      </c>
      <c r="H109" s="120">
        <v>2</v>
      </c>
      <c r="I109" s="120">
        <v>1</v>
      </c>
      <c r="J109" s="119" t="s">
        <v>534</v>
      </c>
      <c r="K109" s="119"/>
    </row>
    <row r="110" spans="1:11">
      <c r="A110" s="120"/>
      <c r="B110" s="119">
        <v>105</v>
      </c>
      <c r="C110" s="120" t="s">
        <v>544</v>
      </c>
      <c r="D110" s="124" t="s">
        <v>545</v>
      </c>
      <c r="E110" s="122"/>
      <c r="F110" s="123"/>
      <c r="G110" s="120">
        <v>3488</v>
      </c>
      <c r="H110" s="120">
        <v>4</v>
      </c>
      <c r="I110" s="120">
        <v>11.71</v>
      </c>
      <c r="J110" s="119" t="s">
        <v>534</v>
      </c>
      <c r="K110" s="119"/>
    </row>
    <row r="111" spans="1:11">
      <c r="A111" s="120"/>
      <c r="B111" s="119">
        <v>106</v>
      </c>
      <c r="C111" s="120" t="s">
        <v>546</v>
      </c>
      <c r="D111" s="124" t="s">
        <v>547</v>
      </c>
      <c r="E111" s="122"/>
      <c r="F111" s="123"/>
      <c r="G111" s="120">
        <v>5576</v>
      </c>
      <c r="H111" s="120">
        <v>4</v>
      </c>
      <c r="I111" s="120">
        <v>24.9</v>
      </c>
      <c r="J111" s="119" t="s">
        <v>534</v>
      </c>
      <c r="K111" s="119"/>
    </row>
    <row r="112" spans="1:11">
      <c r="A112" s="120"/>
      <c r="B112" s="119">
        <v>107</v>
      </c>
      <c r="C112" s="120" t="s">
        <v>548</v>
      </c>
      <c r="D112" s="124">
        <v>200</v>
      </c>
      <c r="E112" s="122">
        <v>200</v>
      </c>
      <c r="F112" s="123">
        <v>15</v>
      </c>
      <c r="G112" s="120">
        <v>2613</v>
      </c>
      <c r="H112" s="120">
        <v>4</v>
      </c>
      <c r="I112" s="120">
        <f>(((D112*2)+(E112*2))*G112)*H112/1000000</f>
        <v>8.3615999999999993</v>
      </c>
      <c r="J112" s="119" t="s">
        <v>534</v>
      </c>
      <c r="K112" s="119"/>
    </row>
    <row r="113" spans="1:11">
      <c r="A113" s="120"/>
      <c r="B113" s="119">
        <v>108</v>
      </c>
      <c r="C113" s="120" t="s">
        <v>549</v>
      </c>
      <c r="D113" s="124">
        <v>200</v>
      </c>
      <c r="E113" s="122">
        <v>200</v>
      </c>
      <c r="F113" s="123">
        <v>15</v>
      </c>
      <c r="G113" s="120">
        <v>2679</v>
      </c>
      <c r="H113" s="120">
        <v>4</v>
      </c>
      <c r="I113" s="120">
        <f>(((D113*2)+(E113*2))*G113)*H113/1000000</f>
        <v>8.5728000000000009</v>
      </c>
      <c r="J113" s="119" t="s">
        <v>534</v>
      </c>
      <c r="K113" s="119"/>
    </row>
    <row r="114" spans="1:11">
      <c r="A114" s="120"/>
      <c r="B114" s="119">
        <v>109</v>
      </c>
      <c r="C114" s="120" t="s">
        <v>550</v>
      </c>
      <c r="D114" s="124">
        <v>200</v>
      </c>
      <c r="E114" s="122">
        <v>200</v>
      </c>
      <c r="F114" s="123">
        <v>15</v>
      </c>
      <c r="G114" s="120">
        <v>2844</v>
      </c>
      <c r="H114" s="120">
        <v>4</v>
      </c>
      <c r="I114" s="120">
        <f>(((D114*2)+(E114*2))*G114)*H114/1000000</f>
        <v>9.1007999999999996</v>
      </c>
      <c r="J114" s="119" t="s">
        <v>534</v>
      </c>
      <c r="K114" s="119"/>
    </row>
    <row r="115" spans="1:11">
      <c r="A115" s="120"/>
      <c r="B115" s="119">
        <v>110</v>
      </c>
      <c r="C115" s="120" t="s">
        <v>551</v>
      </c>
      <c r="D115" s="124">
        <v>200</v>
      </c>
      <c r="E115" s="122">
        <v>200</v>
      </c>
      <c r="F115" s="123">
        <v>15</v>
      </c>
      <c r="G115" s="120">
        <v>2908</v>
      </c>
      <c r="H115" s="120">
        <v>4</v>
      </c>
      <c r="I115" s="120">
        <f>(((D115*2)+(E115*2))*G115)*H115/1000000</f>
        <v>9.3056000000000001</v>
      </c>
      <c r="J115" s="119" t="s">
        <v>534</v>
      </c>
      <c r="K115" s="119"/>
    </row>
    <row r="116" spans="1:11">
      <c r="A116" s="120"/>
      <c r="B116" s="119">
        <v>111</v>
      </c>
      <c r="C116" s="120" t="s">
        <v>552</v>
      </c>
      <c r="D116" s="124">
        <v>200</v>
      </c>
      <c r="E116" s="122">
        <v>200</v>
      </c>
      <c r="F116" s="123">
        <v>15</v>
      </c>
      <c r="G116" s="120">
        <v>2130</v>
      </c>
      <c r="H116" s="120">
        <v>4</v>
      </c>
      <c r="I116" s="120">
        <f>(((D116*2)+(E116*2))*G116)*H116/1000000</f>
        <v>6.8159999999999998</v>
      </c>
      <c r="J116" s="119" t="s">
        <v>534</v>
      </c>
      <c r="K116" s="119"/>
    </row>
    <row r="117" spans="1:11">
      <c r="A117" s="120"/>
      <c r="B117" s="119">
        <v>112</v>
      </c>
      <c r="C117" s="120" t="s">
        <v>553</v>
      </c>
      <c r="D117" s="266" t="s">
        <v>554</v>
      </c>
      <c r="E117" s="267"/>
      <c r="F117" s="268"/>
      <c r="G117" s="120">
        <v>567</v>
      </c>
      <c r="H117" s="120">
        <v>2</v>
      </c>
      <c r="I117" s="120">
        <v>1.048</v>
      </c>
      <c r="J117" s="119" t="s">
        <v>534</v>
      </c>
      <c r="K117" s="119"/>
    </row>
    <row r="118" spans="1:11">
      <c r="A118" s="120"/>
      <c r="B118" s="119">
        <v>113</v>
      </c>
      <c r="C118" s="120" t="s">
        <v>555</v>
      </c>
      <c r="D118" s="266" t="s">
        <v>556</v>
      </c>
      <c r="E118" s="267"/>
      <c r="F118" s="268"/>
      <c r="G118" s="120">
        <v>540</v>
      </c>
      <c r="H118" s="120">
        <v>2</v>
      </c>
      <c r="I118" s="120">
        <v>1.02</v>
      </c>
      <c r="J118" s="119" t="s">
        <v>534</v>
      </c>
      <c r="K118" s="119"/>
    </row>
    <row r="119" spans="1:11">
      <c r="A119" s="120"/>
      <c r="B119" s="119">
        <v>114</v>
      </c>
      <c r="C119" s="120" t="s">
        <v>557</v>
      </c>
      <c r="D119" s="266" t="s">
        <v>558</v>
      </c>
      <c r="E119" s="267"/>
      <c r="F119" s="268"/>
      <c r="G119" s="120">
        <v>567</v>
      </c>
      <c r="H119" s="120">
        <v>2</v>
      </c>
      <c r="I119" s="120">
        <v>0.1</v>
      </c>
      <c r="J119" s="119" t="s">
        <v>534</v>
      </c>
      <c r="K119" s="119"/>
    </row>
    <row r="120" spans="1:11">
      <c r="A120" s="120"/>
      <c r="B120" s="119">
        <v>115</v>
      </c>
      <c r="C120" s="120" t="s">
        <v>559</v>
      </c>
      <c r="D120" s="266" t="s">
        <v>560</v>
      </c>
      <c r="E120" s="267"/>
      <c r="F120" s="268"/>
      <c r="G120" s="120">
        <v>1219</v>
      </c>
      <c r="H120" s="120">
        <v>2</v>
      </c>
      <c r="I120" s="120">
        <v>2.42</v>
      </c>
      <c r="J120" s="119" t="s">
        <v>534</v>
      </c>
      <c r="K120" s="119"/>
    </row>
    <row r="121" spans="1:11">
      <c r="A121" s="120"/>
      <c r="B121" s="119">
        <v>116</v>
      </c>
      <c r="C121" s="120" t="s">
        <v>561</v>
      </c>
      <c r="D121" s="266" t="s">
        <v>562</v>
      </c>
      <c r="E121" s="267"/>
      <c r="F121" s="268"/>
      <c r="G121" s="120">
        <v>1219</v>
      </c>
      <c r="H121" s="120">
        <v>2</v>
      </c>
      <c r="I121" s="120">
        <v>2.08</v>
      </c>
      <c r="J121" s="119" t="s">
        <v>534</v>
      </c>
      <c r="K121" s="119"/>
    </row>
    <row r="122" spans="1:11">
      <c r="A122" s="120"/>
      <c r="B122" s="119">
        <v>117</v>
      </c>
      <c r="C122" s="120" t="s">
        <v>563</v>
      </c>
      <c r="D122" s="266" t="s">
        <v>564</v>
      </c>
      <c r="E122" s="267"/>
      <c r="F122" s="268"/>
      <c r="G122" s="120">
        <v>1219</v>
      </c>
      <c r="H122" s="120">
        <v>4</v>
      </c>
      <c r="I122" s="120">
        <v>1.07</v>
      </c>
      <c r="J122" s="119" t="s">
        <v>534</v>
      </c>
      <c r="K122" s="119"/>
    </row>
    <row r="123" spans="1:11">
      <c r="A123" s="120"/>
      <c r="B123" s="119">
        <v>118</v>
      </c>
      <c r="C123" s="120" t="s">
        <v>565</v>
      </c>
      <c r="D123" s="266" t="s">
        <v>566</v>
      </c>
      <c r="E123" s="267"/>
      <c r="F123" s="268"/>
      <c r="G123" s="120">
        <v>587</v>
      </c>
      <c r="H123" s="120">
        <v>2</v>
      </c>
      <c r="I123" s="120">
        <v>0.11700000000000001</v>
      </c>
      <c r="J123" s="119" t="s">
        <v>534</v>
      </c>
      <c r="K123" s="119"/>
    </row>
    <row r="124" spans="1:11">
      <c r="A124" s="120"/>
      <c r="B124" s="119">
        <v>119</v>
      </c>
      <c r="C124" s="120" t="s">
        <v>567</v>
      </c>
      <c r="D124" s="266" t="s">
        <v>568</v>
      </c>
      <c r="E124" s="267"/>
      <c r="F124" s="268"/>
      <c r="G124" s="120">
        <v>596</v>
      </c>
      <c r="H124" s="120">
        <v>2</v>
      </c>
      <c r="I124" s="120">
        <v>0.18</v>
      </c>
      <c r="J124" s="119" t="s">
        <v>534</v>
      </c>
      <c r="K124" s="119"/>
    </row>
    <row r="125" spans="1:11">
      <c r="A125" s="120"/>
      <c r="B125" s="119">
        <v>120</v>
      </c>
      <c r="C125" s="120" t="s">
        <v>569</v>
      </c>
      <c r="D125" s="266" t="s">
        <v>570</v>
      </c>
      <c r="E125" s="267"/>
      <c r="F125" s="268"/>
      <c r="G125" s="120">
        <v>632</v>
      </c>
      <c r="H125" s="120">
        <v>2</v>
      </c>
      <c r="I125" s="120">
        <v>0.98899999999999999</v>
      </c>
      <c r="J125" s="119" t="s">
        <v>534</v>
      </c>
      <c r="K125" s="119"/>
    </row>
    <row r="126" spans="1:11">
      <c r="A126" s="120"/>
      <c r="B126" s="119">
        <v>121</v>
      </c>
      <c r="C126" s="120" t="s">
        <v>571</v>
      </c>
      <c r="D126" s="266" t="s">
        <v>572</v>
      </c>
      <c r="E126" s="267"/>
      <c r="F126" s="268"/>
      <c r="G126" s="120">
        <v>632</v>
      </c>
      <c r="H126" s="120">
        <v>2</v>
      </c>
      <c r="I126" s="120">
        <v>0.90600000000000003</v>
      </c>
      <c r="J126" s="119" t="s">
        <v>534</v>
      </c>
      <c r="K126" s="119"/>
    </row>
    <row r="127" spans="1:11">
      <c r="A127" s="120"/>
      <c r="B127" s="119">
        <v>122</v>
      </c>
      <c r="C127" s="120" t="s">
        <v>573</v>
      </c>
      <c r="D127" s="266" t="s">
        <v>564</v>
      </c>
      <c r="E127" s="267"/>
      <c r="F127" s="268"/>
      <c r="G127" s="120">
        <v>632</v>
      </c>
      <c r="H127" s="120">
        <v>4</v>
      </c>
      <c r="I127" s="120">
        <v>0.55300000000000005</v>
      </c>
      <c r="J127" s="119" t="s">
        <v>534</v>
      </c>
      <c r="K127" s="119"/>
    </row>
    <row r="128" spans="1:11">
      <c r="A128" s="120"/>
      <c r="B128" s="119">
        <v>123</v>
      </c>
      <c r="C128" s="120" t="s">
        <v>574</v>
      </c>
      <c r="D128" s="266" t="s">
        <v>575</v>
      </c>
      <c r="E128" s="267"/>
      <c r="F128" s="268"/>
      <c r="G128" s="120">
        <v>1134</v>
      </c>
      <c r="H128" s="120">
        <v>2</v>
      </c>
      <c r="I128" s="120">
        <v>2.34</v>
      </c>
      <c r="J128" s="119" t="s">
        <v>534</v>
      </c>
      <c r="K128" s="119"/>
    </row>
    <row r="129" spans="1:11">
      <c r="A129" s="120"/>
      <c r="B129" s="119">
        <v>124</v>
      </c>
      <c r="C129" s="120" t="s">
        <v>576</v>
      </c>
      <c r="D129" s="266" t="s">
        <v>577</v>
      </c>
      <c r="E129" s="267"/>
      <c r="F129" s="268"/>
      <c r="G129" s="120">
        <v>1134</v>
      </c>
      <c r="H129" s="120">
        <v>2</v>
      </c>
      <c r="I129" s="120">
        <v>2.0299999999999998</v>
      </c>
      <c r="J129" s="119" t="s">
        <v>534</v>
      </c>
      <c r="K129" s="119"/>
    </row>
    <row r="130" spans="1:11">
      <c r="A130" s="120"/>
      <c r="B130" s="119">
        <v>125</v>
      </c>
      <c r="C130" s="120" t="s">
        <v>578</v>
      </c>
      <c r="D130" s="266" t="s">
        <v>564</v>
      </c>
      <c r="E130" s="267"/>
      <c r="F130" s="268"/>
      <c r="G130" s="120">
        <v>1134</v>
      </c>
      <c r="H130" s="120">
        <v>4</v>
      </c>
      <c r="I130" s="120">
        <v>0.998</v>
      </c>
      <c r="J130" s="119" t="s">
        <v>534</v>
      </c>
      <c r="K130" s="119"/>
    </row>
    <row r="131" spans="1:11">
      <c r="A131" s="120"/>
      <c r="B131" s="119">
        <v>126</v>
      </c>
      <c r="C131" s="120" t="s">
        <v>579</v>
      </c>
      <c r="D131" s="266" t="s">
        <v>570</v>
      </c>
      <c r="E131" s="267"/>
      <c r="F131" s="268"/>
      <c r="G131" s="120">
        <v>584</v>
      </c>
      <c r="H131" s="120">
        <v>2</v>
      </c>
      <c r="I131" s="120">
        <v>0.90500000000000003</v>
      </c>
      <c r="J131" s="119" t="s">
        <v>534</v>
      </c>
      <c r="K131" s="119"/>
    </row>
    <row r="132" spans="1:11">
      <c r="A132" s="128"/>
      <c r="B132" s="119">
        <v>127</v>
      </c>
      <c r="C132" s="120" t="s">
        <v>580</v>
      </c>
      <c r="D132" s="266" t="s">
        <v>572</v>
      </c>
      <c r="E132" s="267"/>
      <c r="F132" s="268"/>
      <c r="G132" s="120">
        <v>584</v>
      </c>
      <c r="H132" s="120">
        <v>2</v>
      </c>
      <c r="I132" s="120">
        <v>0.82599999999999996</v>
      </c>
      <c r="J132" s="119" t="s">
        <v>534</v>
      </c>
      <c r="K132" s="119"/>
    </row>
    <row r="133" spans="1:11">
      <c r="A133" s="120"/>
      <c r="B133" s="119">
        <v>128</v>
      </c>
      <c r="C133" s="120" t="s">
        <v>581</v>
      </c>
      <c r="D133" s="266" t="s">
        <v>564</v>
      </c>
      <c r="E133" s="267"/>
      <c r="F133" s="268"/>
      <c r="G133" s="120">
        <v>584</v>
      </c>
      <c r="H133" s="120">
        <v>4</v>
      </c>
      <c r="I133" s="120">
        <v>0.51</v>
      </c>
      <c r="J133" s="119" t="s">
        <v>534</v>
      </c>
      <c r="K133" s="119"/>
    </row>
    <row r="134" spans="1:11">
      <c r="A134" s="120"/>
      <c r="B134" s="119">
        <v>129</v>
      </c>
      <c r="C134" s="120" t="s">
        <v>582</v>
      </c>
      <c r="D134" s="266" t="s">
        <v>583</v>
      </c>
      <c r="E134" s="267"/>
      <c r="F134" s="268"/>
      <c r="G134" s="120">
        <v>596</v>
      </c>
      <c r="H134" s="120">
        <v>2</v>
      </c>
      <c r="I134" s="120">
        <v>0.18</v>
      </c>
      <c r="J134" s="119" t="s">
        <v>534</v>
      </c>
      <c r="K134" s="119"/>
    </row>
    <row r="135" spans="1:11">
      <c r="A135" s="120"/>
      <c r="B135" s="119">
        <v>130</v>
      </c>
      <c r="C135" s="120" t="s">
        <v>584</v>
      </c>
      <c r="D135" s="266" t="s">
        <v>585</v>
      </c>
      <c r="E135" s="267"/>
      <c r="F135" s="268"/>
      <c r="G135" s="120">
        <v>836</v>
      </c>
      <c r="H135" s="120">
        <v>2</v>
      </c>
      <c r="I135" s="120">
        <v>0.25</v>
      </c>
      <c r="J135" s="119" t="s">
        <v>534</v>
      </c>
      <c r="K135" s="119"/>
    </row>
    <row r="136" spans="1:11">
      <c r="A136" s="120"/>
      <c r="B136" s="119">
        <v>131</v>
      </c>
      <c r="C136" s="120" t="s">
        <v>586</v>
      </c>
      <c r="D136" s="266" t="s">
        <v>587</v>
      </c>
      <c r="E136" s="267"/>
      <c r="F136" s="268"/>
      <c r="G136" s="120">
        <v>1372</v>
      </c>
      <c r="H136" s="120">
        <v>2</v>
      </c>
      <c r="I136" s="120">
        <v>5.15</v>
      </c>
      <c r="J136" s="119" t="s">
        <v>534</v>
      </c>
      <c r="K136" s="119"/>
    </row>
    <row r="137" spans="1:11">
      <c r="A137" s="120"/>
      <c r="B137" s="119">
        <v>132</v>
      </c>
      <c r="C137" s="120" t="s">
        <v>588</v>
      </c>
      <c r="D137" s="266" t="s">
        <v>589</v>
      </c>
      <c r="E137" s="267"/>
      <c r="F137" s="268"/>
      <c r="G137" s="120">
        <v>1184</v>
      </c>
      <c r="H137" s="120">
        <v>2</v>
      </c>
      <c r="I137" s="120">
        <v>4.5170000000000003</v>
      </c>
      <c r="J137" s="119" t="s">
        <v>534</v>
      </c>
      <c r="K137" s="119"/>
    </row>
    <row r="138" spans="1:11">
      <c r="A138" s="120"/>
      <c r="B138" s="119">
        <v>133</v>
      </c>
      <c r="C138" s="120" t="s">
        <v>590</v>
      </c>
      <c r="D138" s="266" t="s">
        <v>591</v>
      </c>
      <c r="E138" s="267"/>
      <c r="F138" s="268"/>
      <c r="G138" s="120">
        <v>1470</v>
      </c>
      <c r="H138" s="120">
        <v>2</v>
      </c>
      <c r="I138" s="120">
        <v>5.4240000000000004</v>
      </c>
      <c r="J138" s="119" t="s">
        <v>534</v>
      </c>
      <c r="K138" s="119"/>
    </row>
    <row r="139" spans="1:11">
      <c r="A139" s="120"/>
      <c r="B139" s="119">
        <v>134</v>
      </c>
      <c r="C139" s="120" t="s">
        <v>592</v>
      </c>
      <c r="D139" s="266" t="s">
        <v>593</v>
      </c>
      <c r="E139" s="267"/>
      <c r="F139" s="268"/>
      <c r="G139" s="120">
        <v>1311</v>
      </c>
      <c r="H139" s="120">
        <v>2</v>
      </c>
      <c r="I139" s="120">
        <v>4.93</v>
      </c>
      <c r="J139" s="119" t="s">
        <v>534</v>
      </c>
      <c r="K139" s="119"/>
    </row>
    <row r="140" spans="1:11">
      <c r="A140" s="120"/>
      <c r="B140" s="119">
        <v>135</v>
      </c>
      <c r="C140" s="120" t="s">
        <v>594</v>
      </c>
      <c r="D140" s="266" t="s">
        <v>595</v>
      </c>
      <c r="E140" s="267"/>
      <c r="F140" s="268"/>
      <c r="G140" s="120">
        <v>318</v>
      </c>
      <c r="H140" s="120">
        <v>8</v>
      </c>
      <c r="I140" s="120">
        <v>0.4</v>
      </c>
      <c r="J140" s="119" t="s">
        <v>534</v>
      </c>
      <c r="K140" s="119"/>
    </row>
    <row r="141" spans="1:11">
      <c r="A141" s="120"/>
      <c r="B141" s="119">
        <v>136</v>
      </c>
      <c r="C141" s="120" t="s">
        <v>596</v>
      </c>
      <c r="D141" s="266" t="s">
        <v>597</v>
      </c>
      <c r="E141" s="267"/>
      <c r="F141" s="268"/>
      <c r="G141" s="120">
        <v>365</v>
      </c>
      <c r="H141" s="120">
        <v>8</v>
      </c>
      <c r="I141" s="120">
        <v>0.46</v>
      </c>
      <c r="J141" s="119" t="s">
        <v>534</v>
      </c>
      <c r="K141" s="119"/>
    </row>
    <row r="142" spans="1:11">
      <c r="A142" s="120"/>
      <c r="B142" s="119">
        <v>137</v>
      </c>
      <c r="C142" s="120" t="s">
        <v>598</v>
      </c>
      <c r="D142" s="124">
        <v>200</v>
      </c>
      <c r="E142" s="122">
        <v>200</v>
      </c>
      <c r="F142" s="123">
        <v>15</v>
      </c>
      <c r="G142" s="120">
        <v>2117</v>
      </c>
      <c r="H142" s="120">
        <v>4</v>
      </c>
      <c r="I142" s="120">
        <f t="shared" ref="I142:I169" si="2">(((D142*2)+(E142*2))*G142)*H142/1000000</f>
        <v>6.7744</v>
      </c>
      <c r="J142" s="119" t="s">
        <v>534</v>
      </c>
      <c r="K142" s="119"/>
    </row>
    <row r="143" spans="1:11">
      <c r="A143" s="120"/>
      <c r="B143" s="119">
        <v>138</v>
      </c>
      <c r="C143" s="120" t="s">
        <v>599</v>
      </c>
      <c r="D143" s="124">
        <v>200</v>
      </c>
      <c r="E143" s="122">
        <v>200</v>
      </c>
      <c r="F143" s="123">
        <v>15</v>
      </c>
      <c r="G143" s="120">
        <v>2222</v>
      </c>
      <c r="H143" s="120">
        <v>4</v>
      </c>
      <c r="I143" s="120">
        <f t="shared" si="2"/>
        <v>7.1104000000000003</v>
      </c>
      <c r="J143" s="119" t="s">
        <v>534</v>
      </c>
      <c r="K143" s="119"/>
    </row>
    <row r="144" spans="1:11">
      <c r="A144" s="120"/>
      <c r="B144" s="119">
        <v>139</v>
      </c>
      <c r="C144" s="120" t="s">
        <v>600</v>
      </c>
      <c r="D144" s="124">
        <v>200</v>
      </c>
      <c r="E144" s="122">
        <v>200</v>
      </c>
      <c r="F144" s="123">
        <v>15</v>
      </c>
      <c r="G144" s="120">
        <v>2376</v>
      </c>
      <c r="H144" s="120">
        <v>4</v>
      </c>
      <c r="I144" s="120">
        <f t="shared" si="2"/>
        <v>7.6032000000000002</v>
      </c>
      <c r="J144" s="119" t="s">
        <v>534</v>
      </c>
      <c r="K144" s="119"/>
    </row>
    <row r="145" spans="1:11">
      <c r="A145" s="120"/>
      <c r="B145" s="119">
        <v>140</v>
      </c>
      <c r="C145" s="120" t="s">
        <v>601</v>
      </c>
      <c r="D145" s="124">
        <v>200</v>
      </c>
      <c r="E145" s="122">
        <v>200</v>
      </c>
      <c r="F145" s="123">
        <v>15</v>
      </c>
      <c r="G145" s="120">
        <v>2489</v>
      </c>
      <c r="H145" s="120">
        <v>4</v>
      </c>
      <c r="I145" s="120">
        <f t="shared" si="2"/>
        <v>7.9648000000000003</v>
      </c>
      <c r="J145" s="119" t="s">
        <v>534</v>
      </c>
      <c r="K145" s="119"/>
    </row>
    <row r="146" spans="1:11">
      <c r="A146" s="120"/>
      <c r="B146" s="119">
        <v>141</v>
      </c>
      <c r="C146" s="120" t="s">
        <v>602</v>
      </c>
      <c r="D146" s="124">
        <v>200</v>
      </c>
      <c r="E146" s="122">
        <v>200</v>
      </c>
      <c r="F146" s="123">
        <v>15</v>
      </c>
      <c r="G146" s="120">
        <v>2671</v>
      </c>
      <c r="H146" s="120">
        <v>4</v>
      </c>
      <c r="I146" s="120">
        <f t="shared" si="2"/>
        <v>8.5472000000000001</v>
      </c>
      <c r="J146" s="119" t="s">
        <v>534</v>
      </c>
      <c r="K146" s="119"/>
    </row>
    <row r="147" spans="1:11">
      <c r="A147" s="120"/>
      <c r="B147" s="119">
        <v>142</v>
      </c>
      <c r="C147" s="120" t="s">
        <v>603</v>
      </c>
      <c r="D147" s="124">
        <v>200</v>
      </c>
      <c r="E147" s="122">
        <v>200</v>
      </c>
      <c r="F147" s="123">
        <v>15</v>
      </c>
      <c r="G147" s="120">
        <v>4486</v>
      </c>
      <c r="H147" s="120">
        <v>2</v>
      </c>
      <c r="I147" s="120">
        <f t="shared" si="2"/>
        <v>7.1776</v>
      </c>
      <c r="J147" s="119" t="s">
        <v>534</v>
      </c>
      <c r="K147" s="119"/>
    </row>
    <row r="148" spans="1:11">
      <c r="A148" s="120"/>
      <c r="B148" s="119">
        <v>143</v>
      </c>
      <c r="C148" s="120" t="s">
        <v>604</v>
      </c>
      <c r="D148" s="124">
        <v>200</v>
      </c>
      <c r="E148" s="122">
        <v>200</v>
      </c>
      <c r="F148" s="123">
        <v>15</v>
      </c>
      <c r="G148" s="120">
        <v>2878</v>
      </c>
      <c r="H148" s="120">
        <v>2</v>
      </c>
      <c r="I148" s="120">
        <f t="shared" si="2"/>
        <v>4.6048</v>
      </c>
      <c r="J148" s="119" t="s">
        <v>534</v>
      </c>
      <c r="K148" s="119"/>
    </row>
    <row r="149" spans="1:11">
      <c r="A149" s="120"/>
      <c r="B149" s="119">
        <v>144</v>
      </c>
      <c r="C149" s="120" t="s">
        <v>605</v>
      </c>
      <c r="D149" s="124">
        <v>150</v>
      </c>
      <c r="E149" s="122">
        <v>150</v>
      </c>
      <c r="F149" s="123">
        <v>10</v>
      </c>
      <c r="G149" s="120">
        <v>2360</v>
      </c>
      <c r="H149" s="120">
        <v>4</v>
      </c>
      <c r="I149" s="120">
        <f>(((D149*2)+(E149*2))*G149)*H149/1000000</f>
        <v>5.6639999999999997</v>
      </c>
      <c r="J149" s="119" t="s">
        <v>534</v>
      </c>
      <c r="K149" s="119"/>
    </row>
    <row r="150" spans="1:11">
      <c r="A150" s="120"/>
      <c r="B150" s="119">
        <v>145</v>
      </c>
      <c r="C150" s="120" t="s">
        <v>606</v>
      </c>
      <c r="D150" s="266" t="s">
        <v>607</v>
      </c>
      <c r="E150" s="267"/>
      <c r="F150" s="268"/>
      <c r="G150" s="120">
        <v>1063</v>
      </c>
      <c r="H150" s="120">
        <v>2</v>
      </c>
      <c r="I150" s="120">
        <v>1.768</v>
      </c>
      <c r="J150" s="119" t="s">
        <v>534</v>
      </c>
      <c r="K150" s="119"/>
    </row>
    <row r="151" spans="1:11">
      <c r="A151" s="120"/>
      <c r="B151" s="119">
        <v>146</v>
      </c>
      <c r="C151" s="120" t="s">
        <v>608</v>
      </c>
      <c r="D151" s="266" t="s">
        <v>609</v>
      </c>
      <c r="E151" s="267"/>
      <c r="F151" s="268"/>
      <c r="G151" s="120">
        <v>629</v>
      </c>
      <c r="H151" s="120">
        <v>2</v>
      </c>
      <c r="I151" s="120">
        <v>1.1140000000000001</v>
      </c>
      <c r="J151" s="119" t="s">
        <v>534</v>
      </c>
      <c r="K151" s="119"/>
    </row>
    <row r="152" spans="1:11">
      <c r="A152" s="120"/>
      <c r="B152" s="119">
        <v>147</v>
      </c>
      <c r="C152" s="120" t="s">
        <v>610</v>
      </c>
      <c r="D152" s="124">
        <v>200</v>
      </c>
      <c r="E152" s="122">
        <v>200</v>
      </c>
      <c r="F152" s="123">
        <v>15</v>
      </c>
      <c r="G152" s="120">
        <v>4860</v>
      </c>
      <c r="H152" s="120">
        <v>2</v>
      </c>
      <c r="I152" s="120">
        <f t="shared" si="2"/>
        <v>7.7759999999999998</v>
      </c>
      <c r="J152" s="119" t="s">
        <v>534</v>
      </c>
      <c r="K152" s="119"/>
    </row>
    <row r="153" spans="1:11">
      <c r="A153" s="120"/>
      <c r="B153" s="119">
        <v>148</v>
      </c>
      <c r="C153" s="120" t="s">
        <v>611</v>
      </c>
      <c r="D153" s="124">
        <v>200</v>
      </c>
      <c r="E153" s="122">
        <v>200</v>
      </c>
      <c r="F153" s="123">
        <v>15</v>
      </c>
      <c r="G153" s="120">
        <v>3528</v>
      </c>
      <c r="H153" s="120">
        <v>2</v>
      </c>
      <c r="I153" s="120">
        <f>(((D153*2)+(E153*2))*G153)*H153/1000000</f>
        <v>5.6448</v>
      </c>
      <c r="J153" s="119" t="s">
        <v>534</v>
      </c>
      <c r="K153" s="119"/>
    </row>
    <row r="154" spans="1:11">
      <c r="A154" s="120"/>
      <c r="B154" s="119">
        <v>149</v>
      </c>
      <c r="C154" s="120" t="s">
        <v>612</v>
      </c>
      <c r="D154" s="124">
        <v>150</v>
      </c>
      <c r="E154" s="122">
        <v>150</v>
      </c>
      <c r="F154" s="123">
        <v>10</v>
      </c>
      <c r="G154" s="120">
        <v>2650</v>
      </c>
      <c r="H154" s="120">
        <v>4</v>
      </c>
      <c r="I154" s="120">
        <f>(((D154*2)+(E154*2))*G154)*H154/1000000</f>
        <v>6.36</v>
      </c>
      <c r="J154" s="119" t="s">
        <v>534</v>
      </c>
      <c r="K154" s="119"/>
    </row>
    <row r="155" spans="1:11">
      <c r="A155" s="120"/>
      <c r="B155" s="119">
        <v>150</v>
      </c>
      <c r="C155" s="120" t="s">
        <v>613</v>
      </c>
      <c r="D155" s="266" t="s">
        <v>614</v>
      </c>
      <c r="E155" s="267"/>
      <c r="F155" s="268"/>
      <c r="G155" s="120">
        <v>1026</v>
      </c>
      <c r="H155" s="120">
        <v>2</v>
      </c>
      <c r="I155" s="120">
        <v>1.73</v>
      </c>
      <c r="J155" s="119" t="s">
        <v>534</v>
      </c>
      <c r="K155" s="119"/>
    </row>
    <row r="156" spans="1:11">
      <c r="A156" s="120"/>
      <c r="B156" s="119">
        <v>151</v>
      </c>
      <c r="C156" s="120" t="s">
        <v>615</v>
      </c>
      <c r="D156" s="266" t="s">
        <v>616</v>
      </c>
      <c r="E156" s="267"/>
      <c r="F156" s="268"/>
      <c r="G156" s="120">
        <v>652</v>
      </c>
      <c r="H156" s="120">
        <v>2</v>
      </c>
      <c r="I156" s="120">
        <v>1.1599999999999999</v>
      </c>
      <c r="J156" s="119" t="s">
        <v>534</v>
      </c>
      <c r="K156" s="119"/>
    </row>
    <row r="157" spans="1:11">
      <c r="A157" s="120"/>
      <c r="B157" s="119">
        <v>152</v>
      </c>
      <c r="C157" s="120" t="s">
        <v>617</v>
      </c>
      <c r="D157" s="124">
        <v>200</v>
      </c>
      <c r="E157" s="122">
        <v>200</v>
      </c>
      <c r="F157" s="123">
        <v>15</v>
      </c>
      <c r="G157" s="120">
        <v>5233</v>
      </c>
      <c r="H157" s="120">
        <v>2</v>
      </c>
      <c r="I157" s="120">
        <f t="shared" si="2"/>
        <v>8.3727999999999998</v>
      </c>
      <c r="J157" s="119" t="s">
        <v>534</v>
      </c>
      <c r="K157" s="119"/>
    </row>
    <row r="158" spans="1:11">
      <c r="A158" s="120"/>
      <c r="B158" s="119">
        <v>153</v>
      </c>
      <c r="C158" s="120" t="s">
        <v>618</v>
      </c>
      <c r="D158" s="124">
        <v>200</v>
      </c>
      <c r="E158" s="122">
        <v>200</v>
      </c>
      <c r="F158" s="123">
        <v>15</v>
      </c>
      <c r="G158" s="120">
        <v>3887</v>
      </c>
      <c r="H158" s="120">
        <v>2</v>
      </c>
      <c r="I158" s="120">
        <f t="shared" si="2"/>
        <v>6.2191999999999998</v>
      </c>
      <c r="J158" s="119" t="s">
        <v>534</v>
      </c>
      <c r="K158" s="119"/>
    </row>
    <row r="159" spans="1:11">
      <c r="A159" s="120"/>
      <c r="B159" s="119">
        <v>154</v>
      </c>
      <c r="C159" s="120" t="s">
        <v>619</v>
      </c>
      <c r="D159" s="124">
        <v>150</v>
      </c>
      <c r="E159" s="122">
        <v>150</v>
      </c>
      <c r="F159" s="123">
        <v>10</v>
      </c>
      <c r="G159" s="120">
        <v>2939</v>
      </c>
      <c r="H159" s="120">
        <v>4</v>
      </c>
      <c r="I159" s="120">
        <f>(((D159*2)+(E159*2))*G159)*H159/1000000</f>
        <v>7.0536000000000003</v>
      </c>
      <c r="J159" s="119" t="s">
        <v>534</v>
      </c>
      <c r="K159" s="119"/>
    </row>
    <row r="160" spans="1:11">
      <c r="A160" s="120"/>
      <c r="B160" s="119">
        <v>155</v>
      </c>
      <c r="C160" s="120" t="s">
        <v>620</v>
      </c>
      <c r="D160" s="266" t="s">
        <v>621</v>
      </c>
      <c r="E160" s="267"/>
      <c r="F160" s="268"/>
      <c r="G160" s="120">
        <v>996</v>
      </c>
      <c r="H160" s="120">
        <v>2</v>
      </c>
      <c r="I160" s="120">
        <v>1.69</v>
      </c>
      <c r="J160" s="119" t="s">
        <v>534</v>
      </c>
      <c r="K160" s="119"/>
    </row>
    <row r="161" spans="1:11">
      <c r="A161" s="120"/>
      <c r="B161" s="119">
        <v>156</v>
      </c>
      <c r="C161" s="120" t="s">
        <v>622</v>
      </c>
      <c r="D161" s="266" t="s">
        <v>538</v>
      </c>
      <c r="E161" s="267"/>
      <c r="F161" s="268"/>
      <c r="G161" s="120">
        <v>673</v>
      </c>
      <c r="H161" s="120">
        <v>2</v>
      </c>
      <c r="I161" s="120">
        <v>1.19</v>
      </c>
      <c r="J161" s="119" t="s">
        <v>534</v>
      </c>
      <c r="K161" s="119"/>
    </row>
    <row r="162" spans="1:11">
      <c r="A162" s="120"/>
      <c r="B162" s="119">
        <v>157</v>
      </c>
      <c r="C162" s="120" t="s">
        <v>623</v>
      </c>
      <c r="D162" s="124">
        <v>200</v>
      </c>
      <c r="E162" s="122">
        <v>200</v>
      </c>
      <c r="F162" s="123">
        <v>15</v>
      </c>
      <c r="G162" s="120">
        <v>5608</v>
      </c>
      <c r="H162" s="120">
        <v>2</v>
      </c>
      <c r="I162" s="120">
        <f t="shared" si="2"/>
        <v>8.9727999999999994</v>
      </c>
      <c r="J162" s="119" t="s">
        <v>534</v>
      </c>
      <c r="K162" s="119"/>
    </row>
    <row r="163" spans="1:11">
      <c r="A163" s="120"/>
      <c r="B163" s="119">
        <v>158</v>
      </c>
      <c r="C163" s="120" t="s">
        <v>624</v>
      </c>
      <c r="D163" s="124">
        <v>200</v>
      </c>
      <c r="E163" s="122">
        <v>200</v>
      </c>
      <c r="F163" s="123">
        <v>15</v>
      </c>
      <c r="G163" s="120">
        <v>4336</v>
      </c>
      <c r="H163" s="120">
        <v>2</v>
      </c>
      <c r="I163" s="120">
        <f>(((D163*2)+(E163*2))*G163)*H163/1000000</f>
        <v>6.9375999999999998</v>
      </c>
      <c r="J163" s="119" t="s">
        <v>534</v>
      </c>
      <c r="K163" s="119"/>
    </row>
    <row r="164" spans="1:11">
      <c r="A164" s="120"/>
      <c r="B164" s="119">
        <v>159</v>
      </c>
      <c r="C164" s="120" t="s">
        <v>625</v>
      </c>
      <c r="D164" s="124">
        <v>150</v>
      </c>
      <c r="E164" s="122">
        <v>150</v>
      </c>
      <c r="F164" s="123">
        <v>10</v>
      </c>
      <c r="G164" s="120">
        <v>3228</v>
      </c>
      <c r="H164" s="120">
        <v>4</v>
      </c>
      <c r="I164" s="120">
        <f>(((D164*2)+(E164*2))*G164)*H164/1000000</f>
        <v>7.7472000000000003</v>
      </c>
      <c r="J164" s="119" t="s">
        <v>534</v>
      </c>
      <c r="K164" s="119"/>
    </row>
    <row r="165" spans="1:11">
      <c r="A165" s="120"/>
      <c r="B165" s="119">
        <v>160</v>
      </c>
      <c r="C165" s="120" t="s">
        <v>626</v>
      </c>
      <c r="D165" s="266" t="s">
        <v>627</v>
      </c>
      <c r="E165" s="267"/>
      <c r="F165" s="268"/>
      <c r="G165" s="120">
        <v>971</v>
      </c>
      <c r="H165" s="120">
        <v>2</v>
      </c>
      <c r="I165" s="120">
        <v>1.6559999999999999</v>
      </c>
      <c r="J165" s="119" t="s">
        <v>534</v>
      </c>
      <c r="K165" s="119"/>
    </row>
    <row r="166" spans="1:11">
      <c r="A166" s="120"/>
      <c r="B166" s="119">
        <v>161</v>
      </c>
      <c r="C166" s="120" t="s">
        <v>628</v>
      </c>
      <c r="D166" s="266" t="s">
        <v>538</v>
      </c>
      <c r="E166" s="267"/>
      <c r="F166" s="268"/>
      <c r="G166" s="120">
        <v>690</v>
      </c>
      <c r="H166" s="120">
        <v>2</v>
      </c>
      <c r="I166" s="120">
        <v>1.22</v>
      </c>
      <c r="J166" s="119" t="s">
        <v>534</v>
      </c>
      <c r="K166" s="119"/>
    </row>
    <row r="167" spans="1:11">
      <c r="A167" s="120"/>
      <c r="B167" s="119">
        <v>162</v>
      </c>
      <c r="C167" s="120" t="s">
        <v>629</v>
      </c>
      <c r="D167" s="124">
        <v>200</v>
      </c>
      <c r="E167" s="122">
        <v>200</v>
      </c>
      <c r="F167" s="123">
        <v>15</v>
      </c>
      <c r="G167" s="120">
        <v>5980</v>
      </c>
      <c r="H167" s="120">
        <v>2</v>
      </c>
      <c r="I167" s="120">
        <f t="shared" si="2"/>
        <v>9.5679999999999996</v>
      </c>
      <c r="J167" s="119" t="s">
        <v>534</v>
      </c>
      <c r="K167" s="119"/>
    </row>
    <row r="168" spans="1:11">
      <c r="A168" s="120"/>
      <c r="B168" s="119">
        <v>163</v>
      </c>
      <c r="C168" s="120" t="s">
        <v>630</v>
      </c>
      <c r="D168" s="124">
        <v>200</v>
      </c>
      <c r="E168" s="122">
        <v>200</v>
      </c>
      <c r="F168" s="123">
        <v>15</v>
      </c>
      <c r="G168" s="120">
        <v>4784</v>
      </c>
      <c r="H168" s="120">
        <v>2</v>
      </c>
      <c r="I168" s="120">
        <f t="shared" si="2"/>
        <v>7.6543999999999999</v>
      </c>
      <c r="J168" s="119" t="s">
        <v>534</v>
      </c>
      <c r="K168" s="119"/>
    </row>
    <row r="169" spans="1:11">
      <c r="A169" s="120"/>
      <c r="B169" s="119">
        <v>164</v>
      </c>
      <c r="C169" s="120" t="s">
        <v>631</v>
      </c>
      <c r="D169" s="124">
        <v>150</v>
      </c>
      <c r="E169" s="122">
        <v>150</v>
      </c>
      <c r="F169" s="123">
        <v>10</v>
      </c>
      <c r="G169" s="120">
        <v>3516</v>
      </c>
      <c r="H169" s="120">
        <v>4</v>
      </c>
      <c r="I169" s="120">
        <f t="shared" si="2"/>
        <v>8.4383999999999997</v>
      </c>
      <c r="J169" s="119" t="s">
        <v>534</v>
      </c>
      <c r="K169" s="119"/>
    </row>
    <row r="170" spans="1:11">
      <c r="A170" s="120"/>
      <c r="B170" s="119">
        <v>165</v>
      </c>
      <c r="C170" s="120" t="s">
        <v>632</v>
      </c>
      <c r="D170" s="266" t="s">
        <v>633</v>
      </c>
      <c r="E170" s="267"/>
      <c r="F170" s="268"/>
      <c r="G170" s="120">
        <v>951</v>
      </c>
      <c r="H170" s="120">
        <v>2</v>
      </c>
      <c r="I170" s="120">
        <v>1.627</v>
      </c>
      <c r="J170" s="119" t="s">
        <v>534</v>
      </c>
      <c r="K170" s="119"/>
    </row>
    <row r="171" spans="1:11">
      <c r="A171" s="120"/>
      <c r="B171" s="119">
        <v>166</v>
      </c>
      <c r="C171" s="120" t="s">
        <v>634</v>
      </c>
      <c r="D171" s="266" t="s">
        <v>635</v>
      </c>
      <c r="E171" s="267"/>
      <c r="F171" s="268"/>
      <c r="G171" s="120">
        <v>705</v>
      </c>
      <c r="H171" s="120">
        <v>2</v>
      </c>
      <c r="I171" s="120">
        <v>1.2450000000000001</v>
      </c>
      <c r="J171" s="119" t="s">
        <v>534</v>
      </c>
      <c r="K171" s="119"/>
    </row>
    <row r="172" spans="1:11">
      <c r="A172" s="120"/>
      <c r="B172" s="119">
        <v>167</v>
      </c>
      <c r="C172" s="120" t="s">
        <v>636</v>
      </c>
      <c r="D172" s="124" t="s">
        <v>547</v>
      </c>
      <c r="E172" s="122"/>
      <c r="F172" s="123"/>
      <c r="G172" s="120">
        <v>7067</v>
      </c>
      <c r="H172" s="120">
        <v>4</v>
      </c>
      <c r="I172" s="120">
        <v>31.56</v>
      </c>
      <c r="J172" s="119" t="s">
        <v>637</v>
      </c>
      <c r="K172" s="119"/>
    </row>
    <row r="173" spans="1:11">
      <c r="A173" s="120"/>
      <c r="B173" s="119">
        <v>168</v>
      </c>
      <c r="C173" s="120" t="s">
        <v>638</v>
      </c>
      <c r="D173" s="124">
        <v>200</v>
      </c>
      <c r="E173" s="122">
        <v>200</v>
      </c>
      <c r="F173" s="123">
        <v>15</v>
      </c>
      <c r="G173" s="120">
        <v>3212</v>
      </c>
      <c r="H173" s="120">
        <v>4</v>
      </c>
      <c r="I173" s="120">
        <f>(((D173*2)+(E173*2))*G173)*H173/1000000</f>
        <v>10.2784</v>
      </c>
      <c r="J173" s="119" t="s">
        <v>637</v>
      </c>
      <c r="K173" s="119"/>
    </row>
    <row r="174" spans="1:11">
      <c r="A174" s="120"/>
      <c r="B174" s="119">
        <v>169</v>
      </c>
      <c r="C174" s="120" t="s">
        <v>639</v>
      </c>
      <c r="D174" s="124">
        <v>200</v>
      </c>
      <c r="E174" s="122">
        <v>200</v>
      </c>
      <c r="F174" s="123">
        <v>15</v>
      </c>
      <c r="G174" s="120">
        <v>3408</v>
      </c>
      <c r="H174" s="120">
        <v>4</v>
      </c>
      <c r="I174" s="120">
        <f>(((D174*2)+(E174*2))*G174)*H174/1000000</f>
        <v>10.9056</v>
      </c>
      <c r="J174" s="119" t="s">
        <v>637</v>
      </c>
      <c r="K174" s="119"/>
    </row>
    <row r="175" spans="1:11">
      <c r="A175" s="120"/>
      <c r="B175" s="119">
        <v>170</v>
      </c>
      <c r="C175" s="120" t="s">
        <v>640</v>
      </c>
      <c r="D175" s="124">
        <v>200</v>
      </c>
      <c r="E175" s="122">
        <v>200</v>
      </c>
      <c r="F175" s="123">
        <v>15</v>
      </c>
      <c r="G175" s="120">
        <v>3248</v>
      </c>
      <c r="H175" s="120">
        <v>4</v>
      </c>
      <c r="I175" s="120">
        <f>(((D175*2)+(E175*2))*G175)*H175/1000000</f>
        <v>10.393599999999999</v>
      </c>
      <c r="J175" s="119" t="s">
        <v>637</v>
      </c>
      <c r="K175" s="119"/>
    </row>
    <row r="176" spans="1:11">
      <c r="A176" s="120"/>
      <c r="B176" s="119">
        <v>171</v>
      </c>
      <c r="C176" s="120" t="s">
        <v>641</v>
      </c>
      <c r="D176" s="266" t="s">
        <v>642</v>
      </c>
      <c r="E176" s="267"/>
      <c r="F176" s="268"/>
      <c r="G176" s="120">
        <v>1082</v>
      </c>
      <c r="H176" s="120">
        <v>2</v>
      </c>
      <c r="I176" s="120">
        <v>2.37</v>
      </c>
      <c r="J176" s="119" t="s">
        <v>637</v>
      </c>
      <c r="K176" s="119"/>
    </row>
    <row r="177" spans="1:11">
      <c r="A177" s="120"/>
      <c r="B177" s="119">
        <v>172</v>
      </c>
      <c r="C177" s="120" t="s">
        <v>643</v>
      </c>
      <c r="D177" s="266" t="s">
        <v>644</v>
      </c>
      <c r="E177" s="267"/>
      <c r="F177" s="268"/>
      <c r="G177" s="120">
        <v>1082</v>
      </c>
      <c r="H177" s="120">
        <v>2</v>
      </c>
      <c r="I177" s="120">
        <v>2.15</v>
      </c>
      <c r="J177" s="119" t="s">
        <v>637</v>
      </c>
      <c r="K177" s="119"/>
    </row>
    <row r="178" spans="1:11">
      <c r="A178" s="120"/>
      <c r="B178" s="119">
        <v>173</v>
      </c>
      <c r="C178" s="120" t="s">
        <v>645</v>
      </c>
      <c r="D178" s="266" t="s">
        <v>564</v>
      </c>
      <c r="E178" s="267"/>
      <c r="F178" s="268"/>
      <c r="G178" s="120">
        <v>1082</v>
      </c>
      <c r="H178" s="120">
        <v>4</v>
      </c>
      <c r="I178" s="120">
        <v>0.95</v>
      </c>
      <c r="J178" s="119" t="s">
        <v>637</v>
      </c>
      <c r="K178" s="119"/>
    </row>
    <row r="179" spans="1:11">
      <c r="A179" s="120"/>
      <c r="B179" s="119">
        <v>174</v>
      </c>
      <c r="C179" s="120" t="s">
        <v>646</v>
      </c>
      <c r="D179" s="266" t="s">
        <v>570</v>
      </c>
      <c r="E179" s="267"/>
      <c r="F179" s="268"/>
      <c r="G179" s="120">
        <v>584</v>
      </c>
      <c r="H179" s="120">
        <v>4</v>
      </c>
      <c r="I179" s="120">
        <v>0.90500000000000003</v>
      </c>
      <c r="J179" s="119" t="s">
        <v>637</v>
      </c>
      <c r="K179" s="119"/>
    </row>
    <row r="180" spans="1:11">
      <c r="A180" s="120"/>
      <c r="B180" s="119">
        <v>175</v>
      </c>
      <c r="C180" s="120" t="s">
        <v>647</v>
      </c>
      <c r="D180" s="266" t="s">
        <v>564</v>
      </c>
      <c r="E180" s="267"/>
      <c r="F180" s="268"/>
      <c r="G180" s="120">
        <v>584</v>
      </c>
      <c r="H180" s="120">
        <v>4</v>
      </c>
      <c r="I180" s="120">
        <v>0.51</v>
      </c>
      <c r="J180" s="119" t="s">
        <v>637</v>
      </c>
      <c r="K180" s="119"/>
    </row>
    <row r="181" spans="1:11">
      <c r="A181" s="120"/>
      <c r="B181" s="119">
        <v>176</v>
      </c>
      <c r="C181" s="120" t="s">
        <v>648</v>
      </c>
      <c r="D181" s="266" t="s">
        <v>649</v>
      </c>
      <c r="E181" s="267"/>
      <c r="F181" s="268"/>
      <c r="G181" s="120">
        <v>1018</v>
      </c>
      <c r="H181" s="120">
        <v>2</v>
      </c>
      <c r="I181" s="120">
        <v>2.4500000000000002</v>
      </c>
      <c r="J181" s="119" t="s">
        <v>637</v>
      </c>
      <c r="K181" s="119"/>
    </row>
    <row r="182" spans="1:11">
      <c r="A182" s="120"/>
      <c r="B182" s="119">
        <v>177</v>
      </c>
      <c r="C182" s="120" t="s">
        <v>650</v>
      </c>
      <c r="D182" s="266" t="s">
        <v>651</v>
      </c>
      <c r="E182" s="267"/>
      <c r="F182" s="268"/>
      <c r="G182" s="120">
        <v>1018</v>
      </c>
      <c r="H182" s="120">
        <v>2</v>
      </c>
      <c r="I182" s="120">
        <v>2.25</v>
      </c>
      <c r="J182" s="119" t="s">
        <v>637</v>
      </c>
      <c r="K182" s="119"/>
    </row>
    <row r="183" spans="1:11">
      <c r="A183" s="120"/>
      <c r="B183" s="119">
        <v>178</v>
      </c>
      <c r="C183" s="120" t="s">
        <v>652</v>
      </c>
      <c r="D183" s="266" t="s">
        <v>564</v>
      </c>
      <c r="E183" s="267"/>
      <c r="F183" s="268"/>
      <c r="G183" s="120">
        <v>1018</v>
      </c>
      <c r="H183" s="120">
        <v>4</v>
      </c>
      <c r="I183" s="120">
        <v>0.89500000000000002</v>
      </c>
      <c r="J183" s="119" t="s">
        <v>637</v>
      </c>
      <c r="K183" s="119"/>
    </row>
    <row r="184" spans="1:11">
      <c r="A184" s="120"/>
      <c r="B184" s="119">
        <v>179</v>
      </c>
      <c r="C184" s="120" t="s">
        <v>653</v>
      </c>
      <c r="D184" s="266" t="s">
        <v>585</v>
      </c>
      <c r="E184" s="267"/>
      <c r="F184" s="268"/>
      <c r="G184" s="120">
        <v>836</v>
      </c>
      <c r="H184" s="120">
        <v>2</v>
      </c>
      <c r="I184" s="120">
        <v>0.25</v>
      </c>
      <c r="J184" s="119" t="s">
        <v>637</v>
      </c>
      <c r="K184" s="119"/>
    </row>
    <row r="185" spans="1:11">
      <c r="A185" s="120"/>
      <c r="B185" s="119">
        <v>180</v>
      </c>
      <c r="C185" s="120" t="s">
        <v>654</v>
      </c>
      <c r="D185" s="266" t="s">
        <v>655</v>
      </c>
      <c r="E185" s="267"/>
      <c r="F185" s="268"/>
      <c r="G185" s="120">
        <v>866</v>
      </c>
      <c r="H185" s="120">
        <v>2</v>
      </c>
      <c r="I185" s="120">
        <v>0.26</v>
      </c>
      <c r="J185" s="119" t="s">
        <v>637</v>
      </c>
      <c r="K185" s="119"/>
    </row>
    <row r="186" spans="1:11">
      <c r="A186" s="120"/>
      <c r="B186" s="119">
        <v>181</v>
      </c>
      <c r="C186" s="120" t="s">
        <v>656</v>
      </c>
      <c r="D186" s="124">
        <v>200</v>
      </c>
      <c r="E186" s="122">
        <v>200</v>
      </c>
      <c r="F186" s="123">
        <v>15</v>
      </c>
      <c r="G186" s="120">
        <v>2820</v>
      </c>
      <c r="H186" s="120">
        <v>2</v>
      </c>
      <c r="I186" s="120">
        <f>(((D186*2)+(E186*2))*G186)*H186/1000000</f>
        <v>4.5119999999999996</v>
      </c>
      <c r="J186" s="119" t="s">
        <v>637</v>
      </c>
      <c r="K186" s="119"/>
    </row>
    <row r="187" spans="1:11">
      <c r="A187" s="120"/>
      <c r="B187" s="119">
        <v>182</v>
      </c>
      <c r="C187" s="120" t="s">
        <v>657</v>
      </c>
      <c r="D187" s="124">
        <v>200</v>
      </c>
      <c r="E187" s="122">
        <v>200</v>
      </c>
      <c r="F187" s="123">
        <v>15</v>
      </c>
      <c r="G187" s="120">
        <v>3003</v>
      </c>
      <c r="H187" s="120">
        <v>2</v>
      </c>
      <c r="I187" s="120">
        <f>(((D187*2)+(E187*2))*G187)*H187/1000000</f>
        <v>4.8048000000000002</v>
      </c>
      <c r="J187" s="119" t="s">
        <v>637</v>
      </c>
      <c r="K187" s="119"/>
    </row>
    <row r="188" spans="1:11">
      <c r="A188" s="120"/>
      <c r="B188" s="119">
        <v>183</v>
      </c>
      <c r="C188" s="120" t="s">
        <v>658</v>
      </c>
      <c r="D188" s="124">
        <v>200</v>
      </c>
      <c r="E188" s="122">
        <v>200</v>
      </c>
      <c r="F188" s="123">
        <v>15</v>
      </c>
      <c r="G188" s="120">
        <v>2947</v>
      </c>
      <c r="H188" s="120">
        <v>2</v>
      </c>
      <c r="I188" s="120">
        <f>(((D188*2)+(E188*2))*G188)*H188/1000000</f>
        <v>4.7152000000000003</v>
      </c>
      <c r="J188" s="119" t="s">
        <v>637</v>
      </c>
      <c r="K188" s="119"/>
    </row>
    <row r="189" spans="1:11">
      <c r="A189" s="120"/>
      <c r="B189" s="119">
        <v>184</v>
      </c>
      <c r="C189" s="120" t="s">
        <v>659</v>
      </c>
      <c r="D189" s="266" t="s">
        <v>660</v>
      </c>
      <c r="E189" s="267"/>
      <c r="F189" s="268"/>
      <c r="G189" s="120">
        <v>1565</v>
      </c>
      <c r="H189" s="120">
        <v>2</v>
      </c>
      <c r="I189" s="120">
        <v>5.64</v>
      </c>
      <c r="J189" s="119" t="s">
        <v>637</v>
      </c>
      <c r="K189" s="119"/>
    </row>
    <row r="190" spans="1:11">
      <c r="A190" s="120"/>
      <c r="B190" s="119">
        <v>185</v>
      </c>
      <c r="C190" s="120" t="s">
        <v>661</v>
      </c>
      <c r="D190" s="266" t="s">
        <v>662</v>
      </c>
      <c r="E190" s="267"/>
      <c r="F190" s="268"/>
      <c r="G190" s="120">
        <v>1433</v>
      </c>
      <c r="H190" s="120">
        <v>2</v>
      </c>
      <c r="I190" s="120">
        <v>5.25</v>
      </c>
      <c r="J190" s="119" t="s">
        <v>637</v>
      </c>
      <c r="K190" s="119"/>
    </row>
    <row r="191" spans="1:11">
      <c r="A191" s="120"/>
      <c r="B191" s="119">
        <v>186</v>
      </c>
      <c r="C191" s="120" t="s">
        <v>663</v>
      </c>
      <c r="D191" s="266" t="s">
        <v>660</v>
      </c>
      <c r="E191" s="267"/>
      <c r="F191" s="268"/>
      <c r="G191" s="120">
        <v>1565</v>
      </c>
      <c r="H191" s="120">
        <v>2</v>
      </c>
      <c r="I191" s="120">
        <v>6.72</v>
      </c>
      <c r="J191" s="119" t="s">
        <v>637</v>
      </c>
      <c r="K191" s="119"/>
    </row>
    <row r="192" spans="1:11">
      <c r="A192" s="120"/>
      <c r="B192" s="119">
        <v>187</v>
      </c>
      <c r="C192" s="120" t="s">
        <v>664</v>
      </c>
      <c r="D192" s="266" t="s">
        <v>660</v>
      </c>
      <c r="E192" s="267"/>
      <c r="F192" s="268"/>
      <c r="G192" s="120">
        <v>1565</v>
      </c>
      <c r="H192" s="120">
        <v>2</v>
      </c>
      <c r="I192" s="120">
        <v>6.18</v>
      </c>
      <c r="J192" s="119" t="s">
        <v>637</v>
      </c>
      <c r="K192" s="119"/>
    </row>
    <row r="193" spans="1:12">
      <c r="A193" s="120"/>
      <c r="B193" s="119">
        <v>188</v>
      </c>
      <c r="C193" s="120" t="s">
        <v>665</v>
      </c>
      <c r="D193" s="124">
        <v>200</v>
      </c>
      <c r="E193" s="122">
        <v>200</v>
      </c>
      <c r="F193" s="123">
        <v>15</v>
      </c>
      <c r="G193" s="120">
        <v>6354</v>
      </c>
      <c r="H193" s="120">
        <v>2</v>
      </c>
      <c r="I193" s="120">
        <f>(((D193*2)+(E193*2))*G193)*H193/1000000</f>
        <v>10.166399999999999</v>
      </c>
      <c r="J193" s="119" t="s">
        <v>637</v>
      </c>
      <c r="K193" s="119"/>
      <c r="L193" s="129"/>
    </row>
    <row r="194" spans="1:12">
      <c r="A194" s="120"/>
      <c r="B194" s="119">
        <v>189</v>
      </c>
      <c r="C194" s="120" t="s">
        <v>666</v>
      </c>
      <c r="D194" s="124">
        <v>200</v>
      </c>
      <c r="E194" s="122">
        <v>200</v>
      </c>
      <c r="F194" s="123">
        <v>15</v>
      </c>
      <c r="G194" s="120">
        <v>5234</v>
      </c>
      <c r="H194" s="120">
        <v>2</v>
      </c>
      <c r="I194" s="120">
        <f>(((D194*2)+(E194*2))*G194)*H194/1000000</f>
        <v>8.3743999999999996</v>
      </c>
      <c r="J194" s="119" t="s">
        <v>637</v>
      </c>
      <c r="K194" s="119"/>
    </row>
    <row r="195" spans="1:12">
      <c r="A195" s="120"/>
      <c r="B195" s="119">
        <v>190</v>
      </c>
      <c r="C195" s="120" t="s">
        <v>667</v>
      </c>
      <c r="D195" s="124">
        <v>150</v>
      </c>
      <c r="E195" s="122">
        <v>150</v>
      </c>
      <c r="F195" s="123">
        <v>12</v>
      </c>
      <c r="G195" s="120">
        <v>3804</v>
      </c>
      <c r="H195" s="120">
        <v>4</v>
      </c>
      <c r="I195" s="120">
        <f>(((D195*2)+(E195*2))*G195)*H195/1000000</f>
        <v>9.1295999999999999</v>
      </c>
      <c r="J195" s="119" t="s">
        <v>637</v>
      </c>
      <c r="K195" s="119"/>
    </row>
    <row r="196" spans="1:12">
      <c r="A196" s="120"/>
      <c r="B196" s="119">
        <v>191</v>
      </c>
      <c r="C196" s="120" t="s">
        <v>668</v>
      </c>
      <c r="D196" s="266" t="s">
        <v>669</v>
      </c>
      <c r="E196" s="267"/>
      <c r="F196" s="268"/>
      <c r="G196" s="120">
        <v>934</v>
      </c>
      <c r="H196" s="120">
        <v>2</v>
      </c>
      <c r="I196" s="120">
        <v>1.6</v>
      </c>
      <c r="J196" s="119" t="s">
        <v>637</v>
      </c>
      <c r="K196" s="119"/>
    </row>
    <row r="197" spans="1:12">
      <c r="A197" s="120"/>
      <c r="B197" s="119">
        <v>192</v>
      </c>
      <c r="C197" s="120" t="s">
        <v>670</v>
      </c>
      <c r="D197" s="266" t="s">
        <v>671</v>
      </c>
      <c r="E197" s="267"/>
      <c r="F197" s="268"/>
      <c r="G197" s="120">
        <v>718</v>
      </c>
      <c r="H197" s="120">
        <v>2</v>
      </c>
      <c r="I197" s="120">
        <v>1.2669999999999999</v>
      </c>
      <c r="J197" s="119" t="s">
        <v>637</v>
      </c>
      <c r="K197" s="119"/>
    </row>
    <row r="198" spans="1:12">
      <c r="A198" s="120"/>
      <c r="B198" s="119">
        <v>193</v>
      </c>
      <c r="C198" s="120" t="s">
        <v>672</v>
      </c>
      <c r="D198" s="124">
        <v>200</v>
      </c>
      <c r="E198" s="122">
        <v>200</v>
      </c>
      <c r="F198" s="123">
        <v>15</v>
      </c>
      <c r="G198" s="120">
        <v>6740</v>
      </c>
      <c r="H198" s="120">
        <v>2</v>
      </c>
      <c r="I198" s="120">
        <f>(((D198*2)+(E198*2))*G198)*H198/1000000</f>
        <v>10.784000000000001</v>
      </c>
      <c r="J198" s="119" t="s">
        <v>637</v>
      </c>
      <c r="K198" s="119"/>
    </row>
    <row r="199" spans="1:12">
      <c r="A199" s="128"/>
      <c r="B199" s="119">
        <v>194</v>
      </c>
      <c r="C199" s="120" t="s">
        <v>673</v>
      </c>
      <c r="D199" s="124">
        <v>200</v>
      </c>
      <c r="E199" s="122">
        <v>200</v>
      </c>
      <c r="F199" s="123">
        <v>15</v>
      </c>
      <c r="G199" s="120">
        <v>5698</v>
      </c>
      <c r="H199" s="120">
        <v>2</v>
      </c>
      <c r="I199" s="120">
        <f>(((D199*2)+(E199*2))*G199)*H199/1000000</f>
        <v>9.1167999999999996</v>
      </c>
      <c r="J199" s="119" t="s">
        <v>637</v>
      </c>
      <c r="K199" s="119"/>
    </row>
    <row r="200" spans="1:12">
      <c r="A200" s="120"/>
      <c r="B200" s="119">
        <v>195</v>
      </c>
      <c r="C200" s="120" t="s">
        <v>674</v>
      </c>
      <c r="D200" s="124">
        <v>150</v>
      </c>
      <c r="E200" s="122">
        <v>150</v>
      </c>
      <c r="F200" s="123">
        <v>12</v>
      </c>
      <c r="G200" s="120">
        <v>4103</v>
      </c>
      <c r="H200" s="120">
        <v>4</v>
      </c>
      <c r="I200" s="120">
        <f>(((D200*2)+(E200*2))*G200)*H200/1000000</f>
        <v>9.8472000000000008</v>
      </c>
      <c r="J200" s="119" t="s">
        <v>637</v>
      </c>
      <c r="K200" s="119"/>
    </row>
    <row r="201" spans="1:12">
      <c r="A201" s="120"/>
      <c r="B201" s="119">
        <v>196</v>
      </c>
      <c r="C201" s="120" t="s">
        <v>675</v>
      </c>
      <c r="D201" s="266" t="s">
        <v>676</v>
      </c>
      <c r="E201" s="267"/>
      <c r="F201" s="268"/>
      <c r="G201" s="120">
        <v>919</v>
      </c>
      <c r="H201" s="120">
        <v>2</v>
      </c>
      <c r="I201" s="120">
        <v>1.58</v>
      </c>
      <c r="J201" s="119" t="s">
        <v>637</v>
      </c>
      <c r="K201" s="119"/>
    </row>
    <row r="202" spans="1:12">
      <c r="A202" s="120"/>
      <c r="B202" s="119">
        <v>197</v>
      </c>
      <c r="C202" s="120" t="s">
        <v>677</v>
      </c>
      <c r="D202" s="266" t="s">
        <v>671</v>
      </c>
      <c r="E202" s="267"/>
      <c r="F202" s="268"/>
      <c r="G202" s="120">
        <v>731</v>
      </c>
      <c r="H202" s="120">
        <v>2</v>
      </c>
      <c r="I202" s="120">
        <v>1.2869999999999999</v>
      </c>
      <c r="J202" s="119" t="s">
        <v>637</v>
      </c>
      <c r="K202" s="119"/>
    </row>
    <row r="203" spans="1:12">
      <c r="A203" s="120"/>
      <c r="B203" s="119">
        <v>198</v>
      </c>
      <c r="C203" s="120" t="s">
        <v>678</v>
      </c>
      <c r="D203" s="124">
        <v>200</v>
      </c>
      <c r="E203" s="122">
        <v>200</v>
      </c>
      <c r="F203" s="123">
        <v>15</v>
      </c>
      <c r="G203" s="120">
        <v>7114</v>
      </c>
      <c r="H203" s="120">
        <v>2</v>
      </c>
      <c r="I203" s="120">
        <f>(((D203*2)+(E203*2))*G203)*H203/1000000</f>
        <v>11.382400000000001</v>
      </c>
      <c r="J203" s="119" t="s">
        <v>637</v>
      </c>
      <c r="K203" s="119"/>
    </row>
    <row r="204" spans="1:12">
      <c r="A204" s="120"/>
      <c r="B204" s="119">
        <v>199</v>
      </c>
      <c r="C204" s="120" t="s">
        <v>679</v>
      </c>
      <c r="D204" s="124">
        <v>200</v>
      </c>
      <c r="E204" s="122">
        <v>200</v>
      </c>
      <c r="F204" s="123">
        <v>15</v>
      </c>
      <c r="G204" s="120">
        <v>6146</v>
      </c>
      <c r="H204" s="120">
        <v>2</v>
      </c>
      <c r="I204" s="120">
        <f>(((D204*2)+(E204*2))*G204)*H204/1000000</f>
        <v>9.8336000000000006</v>
      </c>
      <c r="J204" s="119" t="s">
        <v>637</v>
      </c>
      <c r="K204" s="119"/>
    </row>
    <row r="205" spans="1:12">
      <c r="A205" s="120"/>
      <c r="B205" s="119">
        <v>200</v>
      </c>
      <c r="C205" s="120" t="s">
        <v>680</v>
      </c>
      <c r="D205" s="124">
        <v>150</v>
      </c>
      <c r="E205" s="122">
        <v>150</v>
      </c>
      <c r="F205" s="123">
        <v>12</v>
      </c>
      <c r="G205" s="120">
        <v>4392</v>
      </c>
      <c r="H205" s="120">
        <v>4</v>
      </c>
      <c r="I205" s="120">
        <f>(((D205*2)+(E205*2))*G205)*H205/1000000</f>
        <v>10.540800000000001</v>
      </c>
      <c r="J205" s="119" t="s">
        <v>637</v>
      </c>
      <c r="K205" s="119"/>
    </row>
    <row r="206" spans="1:12">
      <c r="A206" s="120"/>
      <c r="B206" s="119">
        <v>201</v>
      </c>
      <c r="C206" s="120" t="s">
        <v>681</v>
      </c>
      <c r="D206" s="266" t="s">
        <v>682</v>
      </c>
      <c r="E206" s="267"/>
      <c r="F206" s="268"/>
      <c r="G206" s="120">
        <v>906</v>
      </c>
      <c r="H206" s="120">
        <v>2</v>
      </c>
      <c r="I206" s="120">
        <v>1.56</v>
      </c>
      <c r="J206" s="119" t="s">
        <v>637</v>
      </c>
      <c r="K206" s="119"/>
    </row>
    <row r="207" spans="1:12">
      <c r="A207" s="120"/>
      <c r="B207" s="119">
        <v>202</v>
      </c>
      <c r="C207" s="120" t="s">
        <v>683</v>
      </c>
      <c r="D207" s="266" t="s">
        <v>684</v>
      </c>
      <c r="E207" s="267"/>
      <c r="F207" s="268"/>
      <c r="G207" s="120">
        <v>741</v>
      </c>
      <c r="H207" s="120">
        <v>2</v>
      </c>
      <c r="I207" s="120">
        <v>1.3</v>
      </c>
      <c r="J207" s="119" t="s">
        <v>637</v>
      </c>
      <c r="K207" s="119"/>
    </row>
    <row r="208" spans="1:12">
      <c r="A208" s="128"/>
      <c r="B208" s="119">
        <v>203</v>
      </c>
      <c r="C208" s="120" t="s">
        <v>685</v>
      </c>
      <c r="D208" s="124" t="s">
        <v>686</v>
      </c>
      <c r="E208" s="122"/>
      <c r="F208" s="123"/>
      <c r="G208" s="120">
        <v>9100</v>
      </c>
      <c r="H208" s="120">
        <v>2</v>
      </c>
      <c r="I208" s="120">
        <v>23.22</v>
      </c>
      <c r="J208" s="119" t="s">
        <v>687</v>
      </c>
      <c r="K208" s="119"/>
    </row>
    <row r="209" spans="1:11">
      <c r="A209" s="120"/>
      <c r="B209" s="119">
        <v>204</v>
      </c>
      <c r="C209" s="120" t="s">
        <v>688</v>
      </c>
      <c r="D209" s="124" t="s">
        <v>686</v>
      </c>
      <c r="E209" s="122"/>
      <c r="F209" s="123"/>
      <c r="G209" s="120">
        <v>5885</v>
      </c>
      <c r="H209" s="120">
        <v>2</v>
      </c>
      <c r="I209" s="120">
        <v>15.02</v>
      </c>
      <c r="J209" s="119" t="s">
        <v>687</v>
      </c>
      <c r="K209" s="119"/>
    </row>
    <row r="210" spans="1:11">
      <c r="A210" s="120"/>
      <c r="B210" s="119">
        <v>205</v>
      </c>
      <c r="C210" s="120" t="s">
        <v>689</v>
      </c>
      <c r="D210" s="124">
        <v>200</v>
      </c>
      <c r="E210" s="122">
        <v>200</v>
      </c>
      <c r="F210" s="123">
        <v>15</v>
      </c>
      <c r="G210" s="120">
        <v>3515</v>
      </c>
      <c r="H210" s="120">
        <v>4</v>
      </c>
      <c r="I210" s="120">
        <f t="shared" ref="I210:I217" si="3">(((D210*2)+(E210*2))*G210)*H210/1000000</f>
        <v>11.247999999999999</v>
      </c>
      <c r="J210" s="119" t="s">
        <v>637</v>
      </c>
      <c r="K210" s="119"/>
    </row>
    <row r="211" spans="1:11">
      <c r="A211" s="120"/>
      <c r="B211" s="119">
        <v>206</v>
      </c>
      <c r="C211" s="120" t="s">
        <v>690</v>
      </c>
      <c r="D211" s="124">
        <v>200</v>
      </c>
      <c r="E211" s="122">
        <v>200</v>
      </c>
      <c r="F211" s="123">
        <v>15</v>
      </c>
      <c r="G211" s="120">
        <v>2825</v>
      </c>
      <c r="H211" s="120">
        <v>1</v>
      </c>
      <c r="I211" s="120">
        <f t="shared" si="3"/>
        <v>2.2599999999999998</v>
      </c>
      <c r="J211" s="119" t="s">
        <v>637</v>
      </c>
      <c r="K211" s="119"/>
    </row>
    <row r="212" spans="1:11">
      <c r="A212" s="120"/>
      <c r="B212" s="119">
        <v>207</v>
      </c>
      <c r="C212" s="120" t="s">
        <v>691</v>
      </c>
      <c r="D212" s="124">
        <v>200</v>
      </c>
      <c r="E212" s="122">
        <v>200</v>
      </c>
      <c r="F212" s="123">
        <v>15</v>
      </c>
      <c r="G212" s="120">
        <v>2228</v>
      </c>
      <c r="H212" s="120">
        <v>1</v>
      </c>
      <c r="I212" s="120">
        <f t="shared" si="3"/>
        <v>1.7824</v>
      </c>
      <c r="J212" s="119" t="s">
        <v>687</v>
      </c>
      <c r="K212" s="119"/>
    </row>
    <row r="213" spans="1:11">
      <c r="A213" s="120"/>
      <c r="B213" s="119">
        <v>208</v>
      </c>
      <c r="C213" s="120" t="s">
        <v>692</v>
      </c>
      <c r="D213" s="124">
        <v>200</v>
      </c>
      <c r="E213" s="122">
        <v>200</v>
      </c>
      <c r="F213" s="123">
        <v>15</v>
      </c>
      <c r="G213" s="120">
        <v>1748</v>
      </c>
      <c r="H213" s="120">
        <v>1</v>
      </c>
      <c r="I213" s="120">
        <f t="shared" si="3"/>
        <v>1.3984000000000001</v>
      </c>
      <c r="J213" s="119" t="s">
        <v>687</v>
      </c>
      <c r="K213" s="119"/>
    </row>
    <row r="214" spans="1:11">
      <c r="A214" s="120"/>
      <c r="B214" s="119">
        <v>209</v>
      </c>
      <c r="C214" s="120" t="s">
        <v>693</v>
      </c>
      <c r="D214" s="124">
        <v>200</v>
      </c>
      <c r="E214" s="122">
        <v>200</v>
      </c>
      <c r="F214" s="123">
        <v>15</v>
      </c>
      <c r="G214" s="120">
        <v>885</v>
      </c>
      <c r="H214" s="120">
        <v>1</v>
      </c>
      <c r="I214" s="120">
        <f t="shared" si="3"/>
        <v>0.70799999999999996</v>
      </c>
      <c r="J214" s="119" t="s">
        <v>687</v>
      </c>
      <c r="K214" s="119"/>
    </row>
    <row r="215" spans="1:11">
      <c r="A215" s="120"/>
      <c r="B215" s="119">
        <v>210</v>
      </c>
      <c r="C215" s="120" t="s">
        <v>694</v>
      </c>
      <c r="D215" s="124">
        <v>200</v>
      </c>
      <c r="E215" s="122">
        <v>200</v>
      </c>
      <c r="F215" s="123">
        <v>15</v>
      </c>
      <c r="G215" s="120">
        <v>7062</v>
      </c>
      <c r="H215" s="120">
        <v>2</v>
      </c>
      <c r="I215" s="120">
        <f t="shared" si="3"/>
        <v>11.299200000000001</v>
      </c>
      <c r="J215" s="119" t="s">
        <v>687</v>
      </c>
      <c r="K215" s="119"/>
    </row>
    <row r="216" spans="1:11">
      <c r="A216" s="120"/>
      <c r="B216" s="119">
        <v>211</v>
      </c>
      <c r="C216" s="120" t="s">
        <v>695</v>
      </c>
      <c r="D216" s="124">
        <v>200</v>
      </c>
      <c r="E216" s="122">
        <v>200</v>
      </c>
      <c r="F216" s="123">
        <v>15</v>
      </c>
      <c r="G216" s="120">
        <v>4573</v>
      </c>
      <c r="H216" s="120">
        <v>2</v>
      </c>
      <c r="I216" s="120">
        <f t="shared" si="3"/>
        <v>7.3167999999999997</v>
      </c>
      <c r="J216" s="119" t="s">
        <v>637</v>
      </c>
      <c r="K216" s="119"/>
    </row>
    <row r="217" spans="1:11">
      <c r="A217" s="120"/>
      <c r="B217" s="119">
        <v>212</v>
      </c>
      <c r="C217" s="120" t="s">
        <v>696</v>
      </c>
      <c r="D217" s="124">
        <v>200</v>
      </c>
      <c r="E217" s="122">
        <v>200</v>
      </c>
      <c r="F217" s="123">
        <v>15</v>
      </c>
      <c r="G217" s="120">
        <v>2107</v>
      </c>
      <c r="H217" s="120">
        <v>2</v>
      </c>
      <c r="I217" s="120">
        <f t="shared" si="3"/>
        <v>3.3712</v>
      </c>
      <c r="J217" s="119" t="s">
        <v>637</v>
      </c>
      <c r="K217" s="119"/>
    </row>
    <row r="218" spans="1:11">
      <c r="A218" s="120"/>
      <c r="B218" s="119">
        <v>213</v>
      </c>
      <c r="C218" s="120" t="s">
        <v>697</v>
      </c>
      <c r="D218" s="125"/>
      <c r="E218" s="126" t="s">
        <v>698</v>
      </c>
      <c r="F218" s="127"/>
      <c r="G218" s="120"/>
      <c r="H218" s="120">
        <v>2</v>
      </c>
      <c r="I218" s="120">
        <v>0.59199999999999997</v>
      </c>
      <c r="J218" s="119" t="s">
        <v>637</v>
      </c>
      <c r="K218" s="119"/>
    </row>
    <row r="219" spans="1:11">
      <c r="A219" s="120"/>
      <c r="B219" s="119">
        <v>214</v>
      </c>
      <c r="C219" s="120" t="s">
        <v>699</v>
      </c>
      <c r="D219" s="124">
        <v>200</v>
      </c>
      <c r="E219" s="122">
        <v>200</v>
      </c>
      <c r="F219" s="123">
        <v>15</v>
      </c>
      <c r="G219" s="120">
        <v>3147</v>
      </c>
      <c r="H219" s="120">
        <v>4</v>
      </c>
      <c r="I219" s="120">
        <f t="shared" ref="I219:I224" si="4">(((D219*2)+(E219*2))*G219)*H219/1000000</f>
        <v>10.070399999999999</v>
      </c>
      <c r="J219" s="119" t="s">
        <v>637</v>
      </c>
      <c r="K219" s="119"/>
    </row>
    <row r="220" spans="1:11">
      <c r="A220" s="120"/>
      <c r="B220" s="119">
        <v>215</v>
      </c>
      <c r="C220" s="120" t="s">
        <v>700</v>
      </c>
      <c r="D220" s="124">
        <v>200</v>
      </c>
      <c r="E220" s="122">
        <v>200</v>
      </c>
      <c r="F220" s="123">
        <v>15</v>
      </c>
      <c r="G220" s="120">
        <v>2598</v>
      </c>
      <c r="H220" s="120">
        <v>2</v>
      </c>
      <c r="I220" s="120">
        <f t="shared" si="4"/>
        <v>4.1567999999999996</v>
      </c>
      <c r="J220" s="119" t="s">
        <v>637</v>
      </c>
      <c r="K220" s="119"/>
    </row>
    <row r="221" spans="1:11">
      <c r="A221" s="120"/>
      <c r="B221" s="119">
        <v>216</v>
      </c>
      <c r="C221" s="120" t="s">
        <v>701</v>
      </c>
      <c r="D221" s="124">
        <v>200</v>
      </c>
      <c r="E221" s="122">
        <v>200</v>
      </c>
      <c r="F221" s="123">
        <v>15</v>
      </c>
      <c r="G221" s="120">
        <v>1940</v>
      </c>
      <c r="H221" s="120">
        <v>2</v>
      </c>
      <c r="I221" s="120">
        <f t="shared" si="4"/>
        <v>3.1040000000000001</v>
      </c>
      <c r="J221" s="119" t="s">
        <v>687</v>
      </c>
      <c r="K221" s="119"/>
    </row>
    <row r="222" spans="1:11">
      <c r="A222" s="120"/>
      <c r="B222" s="119">
        <v>217</v>
      </c>
      <c r="C222" s="120" t="s">
        <v>702</v>
      </c>
      <c r="D222" s="124">
        <v>200</v>
      </c>
      <c r="E222" s="122">
        <v>200</v>
      </c>
      <c r="F222" s="123">
        <v>15</v>
      </c>
      <c r="G222" s="120">
        <v>1683</v>
      </c>
      <c r="H222" s="120">
        <v>2</v>
      </c>
      <c r="I222" s="120">
        <f t="shared" si="4"/>
        <v>2.6928000000000001</v>
      </c>
      <c r="J222" s="119" t="s">
        <v>687</v>
      </c>
      <c r="K222" s="119"/>
    </row>
    <row r="223" spans="1:11">
      <c r="A223" s="120"/>
      <c r="B223" s="119">
        <v>218</v>
      </c>
      <c r="C223" s="120" t="s">
        <v>703</v>
      </c>
      <c r="D223" s="124">
        <v>200</v>
      </c>
      <c r="E223" s="122">
        <v>200</v>
      </c>
      <c r="F223" s="123">
        <v>15</v>
      </c>
      <c r="G223" s="120">
        <v>796</v>
      </c>
      <c r="H223" s="120">
        <v>2</v>
      </c>
      <c r="I223" s="120">
        <f t="shared" si="4"/>
        <v>1.2736000000000001</v>
      </c>
      <c r="J223" s="119" t="s">
        <v>687</v>
      </c>
      <c r="K223" s="119"/>
    </row>
    <row r="224" spans="1:11">
      <c r="A224" s="120"/>
      <c r="B224" s="119">
        <v>219</v>
      </c>
      <c r="C224" s="120" t="s">
        <v>704</v>
      </c>
      <c r="D224" s="124">
        <v>200</v>
      </c>
      <c r="E224" s="122">
        <v>200</v>
      </c>
      <c r="F224" s="123">
        <v>15</v>
      </c>
      <c r="G224" s="120">
        <v>6909</v>
      </c>
      <c r="H224" s="120">
        <v>2</v>
      </c>
      <c r="I224" s="120">
        <f t="shared" si="4"/>
        <v>11.054399999999999</v>
      </c>
      <c r="J224" s="119" t="s">
        <v>687</v>
      </c>
      <c r="K224" s="119"/>
    </row>
    <row r="225" spans="1:11">
      <c r="A225" s="120"/>
      <c r="B225" s="119">
        <v>220</v>
      </c>
      <c r="C225" s="120" t="s">
        <v>705</v>
      </c>
      <c r="D225" s="124"/>
      <c r="E225" s="122"/>
      <c r="F225" s="123"/>
      <c r="G225" s="120"/>
      <c r="H225" s="120">
        <v>1</v>
      </c>
      <c r="I225" s="120">
        <v>0.51700000000000002</v>
      </c>
      <c r="J225" s="119" t="s">
        <v>687</v>
      </c>
      <c r="K225" s="119"/>
    </row>
    <row r="226" spans="1:11">
      <c r="A226" s="120"/>
      <c r="B226" s="119">
        <v>221</v>
      </c>
      <c r="C226" s="120" t="s">
        <v>706</v>
      </c>
      <c r="D226" s="124"/>
      <c r="E226" s="122"/>
      <c r="F226" s="123"/>
      <c r="G226" s="120"/>
      <c r="H226" s="120">
        <v>1</v>
      </c>
      <c r="I226" s="120">
        <v>0.48699999999999999</v>
      </c>
      <c r="J226" s="119" t="s">
        <v>687</v>
      </c>
      <c r="K226" s="119"/>
    </row>
    <row r="227" spans="1:11">
      <c r="A227" s="120"/>
      <c r="B227" s="119">
        <v>222</v>
      </c>
      <c r="C227" s="120" t="s">
        <v>707</v>
      </c>
      <c r="D227" s="124"/>
      <c r="E227" s="122"/>
      <c r="F227" s="123"/>
      <c r="G227" s="120"/>
      <c r="H227" s="120">
        <v>1</v>
      </c>
      <c r="I227" s="120">
        <v>0.27700000000000002</v>
      </c>
      <c r="J227" s="119" t="s">
        <v>637</v>
      </c>
      <c r="K227" s="119"/>
    </row>
    <row r="228" spans="1:11">
      <c r="A228" s="120"/>
      <c r="B228" s="119">
        <v>223</v>
      </c>
      <c r="C228" s="120" t="s">
        <v>708</v>
      </c>
      <c r="D228" s="124"/>
      <c r="E228" s="122"/>
      <c r="F228" s="123"/>
      <c r="G228" s="120"/>
      <c r="H228" s="120">
        <v>2</v>
      </c>
      <c r="I228" s="120">
        <v>0.499</v>
      </c>
      <c r="J228" s="119" t="s">
        <v>687</v>
      </c>
      <c r="K228" s="119"/>
    </row>
    <row r="229" spans="1:11">
      <c r="A229" s="120"/>
      <c r="B229" s="119">
        <v>224</v>
      </c>
      <c r="C229" s="120" t="s">
        <v>709</v>
      </c>
      <c r="D229" s="124"/>
      <c r="E229" s="122"/>
      <c r="F229" s="123"/>
      <c r="G229" s="120"/>
      <c r="H229" s="120">
        <v>2</v>
      </c>
      <c r="I229" s="120">
        <v>0.49299999999999999</v>
      </c>
      <c r="J229" s="119" t="s">
        <v>687</v>
      </c>
      <c r="K229" s="119"/>
    </row>
    <row r="230" spans="1:11">
      <c r="A230" s="120"/>
      <c r="B230" s="119">
        <v>225</v>
      </c>
      <c r="C230" s="120" t="s">
        <v>710</v>
      </c>
      <c r="D230" s="124">
        <v>200</v>
      </c>
      <c r="E230" s="122">
        <v>200</v>
      </c>
      <c r="F230" s="123">
        <v>15</v>
      </c>
      <c r="G230" s="120">
        <v>1905</v>
      </c>
      <c r="H230" s="120">
        <v>2</v>
      </c>
      <c r="I230" s="120">
        <f>(((D230*2)+(E230*2))*G230)*H230/1000000</f>
        <v>3.048</v>
      </c>
      <c r="J230" s="119" t="s">
        <v>637</v>
      </c>
      <c r="K230" s="119"/>
    </row>
    <row r="231" spans="1:11" ht="16.5">
      <c r="A231" s="120"/>
      <c r="B231" s="119">
        <v>226</v>
      </c>
      <c r="C231" s="120" t="s">
        <v>711</v>
      </c>
      <c r="D231" s="130">
        <v>200</v>
      </c>
      <c r="E231" s="131">
        <v>200</v>
      </c>
      <c r="F231" s="132">
        <v>15</v>
      </c>
      <c r="G231" s="120">
        <v>4200</v>
      </c>
      <c r="H231" s="120">
        <v>1</v>
      </c>
      <c r="I231" s="120">
        <f>(((D231*2)+(E231*2))*G231)*H231/1000000</f>
        <v>3.36</v>
      </c>
      <c r="J231" s="119" t="s">
        <v>637</v>
      </c>
      <c r="K231" s="119"/>
    </row>
    <row r="232" spans="1:11">
      <c r="A232" s="120"/>
      <c r="B232" s="119">
        <v>227</v>
      </c>
      <c r="C232" s="120" t="s">
        <v>712</v>
      </c>
      <c r="D232" s="124">
        <v>200</v>
      </c>
      <c r="E232" s="122">
        <v>200</v>
      </c>
      <c r="F232" s="123">
        <v>15</v>
      </c>
      <c r="G232" s="120">
        <v>4200</v>
      </c>
      <c r="H232" s="120">
        <v>1</v>
      </c>
      <c r="I232" s="120">
        <f>(((D232*2)+(E232*2))*G232)*H232/1000000</f>
        <v>3.36</v>
      </c>
      <c r="J232" s="119" t="s">
        <v>637</v>
      </c>
      <c r="K232" s="119"/>
    </row>
    <row r="233" spans="1:11">
      <c r="A233" s="120"/>
      <c r="B233" s="119">
        <v>228</v>
      </c>
      <c r="C233" s="120" t="s">
        <v>713</v>
      </c>
      <c r="D233" s="124"/>
      <c r="E233" s="122" t="s">
        <v>714</v>
      </c>
      <c r="F233" s="123"/>
      <c r="G233" s="120"/>
      <c r="H233" s="120">
        <v>1</v>
      </c>
      <c r="I233" s="120">
        <v>0.54700000000000004</v>
      </c>
      <c r="J233" s="119" t="s">
        <v>637</v>
      </c>
      <c r="K233" s="119"/>
    </row>
    <row r="234" spans="1:11">
      <c r="A234" s="120"/>
      <c r="B234" s="119">
        <v>229</v>
      </c>
      <c r="C234" s="120" t="s">
        <v>715</v>
      </c>
      <c r="D234" s="124"/>
      <c r="E234" s="122" t="s">
        <v>716</v>
      </c>
      <c r="F234" s="123"/>
      <c r="G234" s="120"/>
      <c r="H234" s="120">
        <v>1</v>
      </c>
      <c r="I234" s="120">
        <v>0.60099999999999998</v>
      </c>
      <c r="J234" s="119" t="s">
        <v>637</v>
      </c>
      <c r="K234" s="119"/>
    </row>
    <row r="235" spans="1:11">
      <c r="A235" s="120"/>
      <c r="B235" s="119">
        <v>230</v>
      </c>
      <c r="C235" s="120" t="s">
        <v>717</v>
      </c>
      <c r="D235" s="124"/>
      <c r="E235" s="122"/>
      <c r="F235" s="123"/>
      <c r="G235" s="120"/>
      <c r="H235" s="120">
        <v>2</v>
      </c>
      <c r="I235" s="120">
        <v>0.27300000000000002</v>
      </c>
      <c r="J235" s="119" t="s">
        <v>687</v>
      </c>
      <c r="K235" s="119"/>
    </row>
    <row r="236" spans="1:11">
      <c r="A236" s="120"/>
      <c r="B236" s="119">
        <v>231</v>
      </c>
      <c r="C236" s="120" t="s">
        <v>718</v>
      </c>
      <c r="D236" s="124">
        <v>200</v>
      </c>
      <c r="E236" s="122">
        <v>200</v>
      </c>
      <c r="F236" s="123">
        <v>15</v>
      </c>
      <c r="G236" s="120">
        <v>7220</v>
      </c>
      <c r="H236" s="120">
        <v>2</v>
      </c>
      <c r="I236" s="120">
        <f>(((D236*2)+(E236*2))*G236)*H236/1000000</f>
        <v>11.552</v>
      </c>
      <c r="J236" s="119" t="s">
        <v>637</v>
      </c>
      <c r="K236" s="119"/>
    </row>
    <row r="237" spans="1:11">
      <c r="A237" s="120"/>
      <c r="B237" s="119">
        <v>232</v>
      </c>
      <c r="C237" s="120" t="s">
        <v>719</v>
      </c>
      <c r="D237" s="124">
        <v>200</v>
      </c>
      <c r="E237" s="122">
        <v>200</v>
      </c>
      <c r="F237" s="123">
        <v>15</v>
      </c>
      <c r="G237" s="120">
        <v>6224</v>
      </c>
      <c r="H237" s="120">
        <v>2</v>
      </c>
      <c r="I237" s="120">
        <f>(((D237*2)+(E237*2))*G237)*H237/1000000</f>
        <v>9.9583999999999993</v>
      </c>
      <c r="J237" s="119" t="s">
        <v>637</v>
      </c>
      <c r="K237" s="119"/>
    </row>
    <row r="238" spans="1:11">
      <c r="A238" s="120"/>
      <c r="B238" s="119">
        <v>233</v>
      </c>
      <c r="C238" s="120" t="s">
        <v>720</v>
      </c>
      <c r="D238" s="124">
        <v>200</v>
      </c>
      <c r="E238" s="122">
        <v>200</v>
      </c>
      <c r="F238" s="123">
        <v>15</v>
      </c>
      <c r="G238" s="120">
        <v>4660</v>
      </c>
      <c r="H238" s="120">
        <v>4</v>
      </c>
      <c r="I238" s="120">
        <f>(((D238*2)+(E238*2))*G238)*H238/1000000</f>
        <v>14.912000000000001</v>
      </c>
      <c r="J238" s="119" t="s">
        <v>637</v>
      </c>
      <c r="K238" s="119"/>
    </row>
    <row r="239" spans="1:11">
      <c r="A239" s="120"/>
      <c r="B239" s="119">
        <v>234</v>
      </c>
      <c r="C239" s="120" t="s">
        <v>721</v>
      </c>
      <c r="D239" s="124"/>
      <c r="E239" s="122" t="s">
        <v>722</v>
      </c>
      <c r="F239" s="123"/>
      <c r="G239" s="120"/>
      <c r="H239" s="120">
        <v>2</v>
      </c>
      <c r="I239" s="120">
        <v>1.546</v>
      </c>
      <c r="J239" s="119" t="s">
        <v>637</v>
      </c>
      <c r="K239" s="119"/>
    </row>
    <row r="240" spans="1:11">
      <c r="A240" s="120"/>
      <c r="B240" s="119">
        <v>235</v>
      </c>
      <c r="C240" s="120" t="s">
        <v>723</v>
      </c>
      <c r="D240" s="124"/>
      <c r="E240" s="122" t="s">
        <v>724</v>
      </c>
      <c r="F240" s="123"/>
      <c r="G240" s="120"/>
      <c r="H240" s="120">
        <v>2</v>
      </c>
      <c r="I240" s="120">
        <v>1.32</v>
      </c>
      <c r="J240" s="119" t="s">
        <v>637</v>
      </c>
      <c r="K240" s="119"/>
    </row>
    <row r="241" spans="1:12">
      <c r="A241" s="120"/>
      <c r="B241" s="119">
        <v>236</v>
      </c>
      <c r="C241" s="120" t="s">
        <v>725</v>
      </c>
      <c r="D241" s="124">
        <v>200</v>
      </c>
      <c r="E241" s="122">
        <v>200</v>
      </c>
      <c r="F241" s="123">
        <v>15</v>
      </c>
      <c r="G241" s="120">
        <v>7440</v>
      </c>
      <c r="H241" s="120">
        <v>2</v>
      </c>
      <c r="I241" s="120">
        <f>(((D241*2)+(E241*2))*G241)*H241/1000000</f>
        <v>11.904</v>
      </c>
      <c r="J241" s="119" t="s">
        <v>637</v>
      </c>
      <c r="K241" s="119"/>
      <c r="L241" s="129"/>
    </row>
    <row r="242" spans="1:12">
      <c r="A242" s="120"/>
      <c r="B242" s="119">
        <v>237</v>
      </c>
      <c r="C242" s="120" t="s">
        <v>726</v>
      </c>
      <c r="D242" s="124">
        <v>200</v>
      </c>
      <c r="E242" s="122">
        <v>200</v>
      </c>
      <c r="F242" s="123">
        <v>15</v>
      </c>
      <c r="G242" s="120">
        <v>6514</v>
      </c>
      <c r="H242" s="120">
        <v>2</v>
      </c>
      <c r="I242" s="120">
        <f>(((D242*2)+(E242*2))*G242)*H242/1000000</f>
        <v>10.4224</v>
      </c>
      <c r="J242" s="119" t="s">
        <v>637</v>
      </c>
      <c r="K242" s="119"/>
    </row>
    <row r="243" spans="1:12">
      <c r="A243" s="120"/>
      <c r="B243" s="119">
        <v>238</v>
      </c>
      <c r="C243" s="120" t="s">
        <v>727</v>
      </c>
      <c r="D243" s="124">
        <v>200</v>
      </c>
      <c r="E243" s="122">
        <v>200</v>
      </c>
      <c r="F243" s="123">
        <v>15</v>
      </c>
      <c r="G243" s="120">
        <v>4660</v>
      </c>
      <c r="H243" s="120">
        <v>4</v>
      </c>
      <c r="I243" s="120">
        <f>(((D243*2)+(E243*2))*G243)*H243/1000000</f>
        <v>14.912000000000001</v>
      </c>
      <c r="J243" s="119" t="s">
        <v>637</v>
      </c>
      <c r="K243" s="119"/>
    </row>
    <row r="244" spans="1:12">
      <c r="A244" s="120"/>
      <c r="B244" s="119">
        <v>239</v>
      </c>
      <c r="C244" s="120" t="s">
        <v>728</v>
      </c>
      <c r="D244" s="124"/>
      <c r="E244" s="122" t="s">
        <v>729</v>
      </c>
      <c r="F244" s="123"/>
      <c r="G244" s="120"/>
      <c r="H244" s="120">
        <v>2</v>
      </c>
      <c r="I244" s="120">
        <v>1.55</v>
      </c>
      <c r="J244" s="119" t="s">
        <v>637</v>
      </c>
      <c r="K244" s="119"/>
    </row>
    <row r="245" spans="1:12">
      <c r="A245" s="120"/>
      <c r="B245" s="119">
        <v>240</v>
      </c>
      <c r="C245" s="120" t="s">
        <v>730</v>
      </c>
      <c r="D245" s="124"/>
      <c r="E245" s="122" t="s">
        <v>731</v>
      </c>
      <c r="F245" s="123"/>
      <c r="G245" s="120"/>
      <c r="H245" s="120">
        <v>2</v>
      </c>
      <c r="I245" s="120">
        <v>1.32</v>
      </c>
      <c r="J245" s="119" t="s">
        <v>637</v>
      </c>
      <c r="K245" s="119"/>
    </row>
    <row r="246" spans="1:12">
      <c r="A246" s="120"/>
      <c r="B246" s="119">
        <v>241</v>
      </c>
      <c r="C246" s="120" t="s">
        <v>732</v>
      </c>
      <c r="D246" s="266" t="s">
        <v>733</v>
      </c>
      <c r="E246" s="267"/>
      <c r="F246" s="268"/>
      <c r="G246" s="120">
        <v>576</v>
      </c>
      <c r="H246" s="120">
        <v>2</v>
      </c>
      <c r="I246" s="120">
        <v>1.046</v>
      </c>
      <c r="J246" s="119" t="s">
        <v>637</v>
      </c>
      <c r="K246" s="119"/>
    </row>
    <row r="247" spans="1:12">
      <c r="A247" s="120"/>
      <c r="B247" s="119">
        <v>242</v>
      </c>
      <c r="C247" s="120" t="s">
        <v>734</v>
      </c>
      <c r="D247" s="266" t="s">
        <v>735</v>
      </c>
      <c r="E247" s="267"/>
      <c r="F247" s="268"/>
      <c r="G247" s="120">
        <v>576</v>
      </c>
      <c r="H247" s="120">
        <v>4</v>
      </c>
      <c r="I247" s="120">
        <v>1.04</v>
      </c>
      <c r="J247" s="119" t="s">
        <v>637</v>
      </c>
      <c r="K247" s="119"/>
    </row>
    <row r="248" spans="1:12">
      <c r="A248" s="120"/>
      <c r="B248" s="119">
        <v>243</v>
      </c>
      <c r="C248" s="120" t="s">
        <v>736</v>
      </c>
      <c r="D248" s="266" t="s">
        <v>737</v>
      </c>
      <c r="E248" s="267"/>
      <c r="F248" s="268"/>
      <c r="G248" s="120">
        <v>686</v>
      </c>
      <c r="H248" s="120">
        <v>2</v>
      </c>
      <c r="I248" s="120">
        <v>0.73899999999999999</v>
      </c>
      <c r="J248" s="119" t="s">
        <v>637</v>
      </c>
      <c r="K248" s="119"/>
    </row>
    <row r="249" spans="1:12">
      <c r="A249" s="120"/>
      <c r="B249" s="119">
        <v>244</v>
      </c>
      <c r="C249" s="120" t="s">
        <v>738</v>
      </c>
      <c r="D249" s="266" t="s">
        <v>739</v>
      </c>
      <c r="E249" s="267"/>
      <c r="F249" s="268"/>
      <c r="G249" s="120">
        <v>1150</v>
      </c>
      <c r="H249" s="120">
        <v>1</v>
      </c>
      <c r="I249" s="120">
        <v>2.34</v>
      </c>
      <c r="J249" s="119" t="s">
        <v>637</v>
      </c>
      <c r="K249" s="119"/>
    </row>
    <row r="250" spans="1:12">
      <c r="A250" s="120"/>
      <c r="B250" s="119">
        <v>245</v>
      </c>
      <c r="C250" s="120" t="s">
        <v>740</v>
      </c>
      <c r="D250" s="266" t="s">
        <v>741</v>
      </c>
      <c r="E250" s="267"/>
      <c r="F250" s="268"/>
      <c r="G250" s="120">
        <v>1150</v>
      </c>
      <c r="H250" s="120">
        <v>2</v>
      </c>
      <c r="I250" s="120">
        <v>2.3199999999999998</v>
      </c>
      <c r="J250" s="119" t="s">
        <v>637</v>
      </c>
      <c r="K250" s="119"/>
    </row>
    <row r="251" spans="1:12">
      <c r="A251" s="120"/>
      <c r="B251" s="119">
        <v>246</v>
      </c>
      <c r="C251" s="120" t="s">
        <v>742</v>
      </c>
      <c r="D251" s="266" t="s">
        <v>564</v>
      </c>
      <c r="E251" s="267"/>
      <c r="F251" s="268"/>
      <c r="G251" s="120">
        <v>1150</v>
      </c>
      <c r="H251" s="120">
        <v>3</v>
      </c>
      <c r="I251" s="120">
        <v>1.01</v>
      </c>
      <c r="J251" s="119" t="s">
        <v>637</v>
      </c>
      <c r="K251" s="119"/>
    </row>
    <row r="252" spans="1:12">
      <c r="A252" s="120"/>
      <c r="B252" s="119">
        <v>247</v>
      </c>
      <c r="C252" s="120" t="s">
        <v>743</v>
      </c>
      <c r="D252" s="266" t="s">
        <v>744</v>
      </c>
      <c r="E252" s="267"/>
      <c r="F252" s="268"/>
      <c r="G252" s="120">
        <v>1395</v>
      </c>
      <c r="H252" s="120">
        <v>2</v>
      </c>
      <c r="I252" s="120">
        <v>2.13</v>
      </c>
      <c r="J252" s="119" t="s">
        <v>687</v>
      </c>
      <c r="K252" s="119"/>
    </row>
    <row r="253" spans="1:12">
      <c r="A253" s="120"/>
      <c r="B253" s="119">
        <v>248</v>
      </c>
      <c r="C253" s="120" t="s">
        <v>745</v>
      </c>
      <c r="D253" s="266" t="s">
        <v>564</v>
      </c>
      <c r="E253" s="267"/>
      <c r="F253" s="268"/>
      <c r="G253" s="120">
        <v>1395</v>
      </c>
      <c r="H253" s="120">
        <v>3</v>
      </c>
      <c r="I253" s="120">
        <v>1.2270000000000001</v>
      </c>
      <c r="J253" s="119" t="s">
        <v>687</v>
      </c>
      <c r="K253" s="119"/>
    </row>
    <row r="254" spans="1:12">
      <c r="A254" s="120"/>
      <c r="B254" s="119">
        <v>249</v>
      </c>
      <c r="C254" s="120" t="s">
        <v>746</v>
      </c>
      <c r="D254" s="266" t="s">
        <v>744</v>
      </c>
      <c r="E254" s="267"/>
      <c r="F254" s="268"/>
      <c r="G254" s="120">
        <v>600</v>
      </c>
      <c r="H254" s="120">
        <v>1</v>
      </c>
      <c r="I254" s="120">
        <v>0.84799999999999998</v>
      </c>
      <c r="J254" s="119" t="s">
        <v>687</v>
      </c>
      <c r="K254" s="119"/>
    </row>
    <row r="255" spans="1:12">
      <c r="A255" s="120"/>
      <c r="B255" s="119">
        <v>250</v>
      </c>
      <c r="C255" s="120" t="s">
        <v>747</v>
      </c>
      <c r="D255" s="266" t="s">
        <v>744</v>
      </c>
      <c r="E255" s="267"/>
      <c r="F255" s="268"/>
      <c r="G255" s="120">
        <v>600</v>
      </c>
      <c r="H255" s="120">
        <v>1</v>
      </c>
      <c r="I255" s="120">
        <v>0.84799999999999998</v>
      </c>
      <c r="J255" s="119" t="s">
        <v>687</v>
      </c>
      <c r="K255" s="119"/>
    </row>
    <row r="256" spans="1:12">
      <c r="A256" s="120"/>
      <c r="B256" s="119">
        <v>251</v>
      </c>
      <c r="C256" s="120" t="s">
        <v>748</v>
      </c>
      <c r="D256" s="266" t="s">
        <v>564</v>
      </c>
      <c r="E256" s="267"/>
      <c r="F256" s="268"/>
      <c r="G256" s="120">
        <v>600</v>
      </c>
      <c r="H256" s="120">
        <v>2</v>
      </c>
      <c r="I256" s="120">
        <v>0.52800000000000002</v>
      </c>
      <c r="J256" s="119" t="s">
        <v>687</v>
      </c>
      <c r="K256" s="119"/>
    </row>
    <row r="257" spans="1:11">
      <c r="A257" s="120"/>
      <c r="B257" s="119">
        <v>252</v>
      </c>
      <c r="C257" s="120" t="s">
        <v>749</v>
      </c>
      <c r="D257" s="266" t="s">
        <v>750</v>
      </c>
      <c r="E257" s="267"/>
      <c r="F257" s="268"/>
      <c r="G257" s="120">
        <v>714</v>
      </c>
      <c r="H257" s="120">
        <v>1</v>
      </c>
      <c r="I257" s="120">
        <v>0.83</v>
      </c>
      <c r="J257" s="119" t="s">
        <v>687</v>
      </c>
      <c r="K257" s="119"/>
    </row>
    <row r="258" spans="1:11">
      <c r="A258" s="120"/>
      <c r="B258" s="119">
        <v>253</v>
      </c>
      <c r="C258" s="120" t="s">
        <v>751</v>
      </c>
      <c r="D258" s="266" t="s">
        <v>752</v>
      </c>
      <c r="E258" s="267"/>
      <c r="F258" s="268"/>
      <c r="G258" s="120">
        <v>714</v>
      </c>
      <c r="H258" s="120">
        <v>1</v>
      </c>
      <c r="I258" s="120">
        <v>0.85</v>
      </c>
      <c r="J258" s="119" t="s">
        <v>687</v>
      </c>
      <c r="K258" s="119"/>
    </row>
    <row r="259" spans="1:11">
      <c r="A259" s="120"/>
      <c r="B259" s="119">
        <v>254</v>
      </c>
      <c r="C259" s="120" t="s">
        <v>753</v>
      </c>
      <c r="D259" s="266" t="s">
        <v>655</v>
      </c>
      <c r="E259" s="267"/>
      <c r="F259" s="268"/>
      <c r="G259" s="120">
        <v>866</v>
      </c>
      <c r="H259" s="120">
        <v>2</v>
      </c>
      <c r="I259" s="120">
        <v>2.48</v>
      </c>
      <c r="J259" s="119" t="s">
        <v>637</v>
      </c>
      <c r="K259" s="119"/>
    </row>
    <row r="260" spans="1:11">
      <c r="A260" s="120"/>
      <c r="B260" s="119">
        <v>255</v>
      </c>
      <c r="C260" s="120" t="s">
        <v>754</v>
      </c>
      <c r="D260" s="266" t="s">
        <v>755</v>
      </c>
      <c r="E260" s="267"/>
      <c r="F260" s="268"/>
      <c r="G260" s="120">
        <v>630</v>
      </c>
      <c r="H260" s="120">
        <v>2</v>
      </c>
      <c r="I260" s="120">
        <v>1.58</v>
      </c>
      <c r="J260" s="119" t="s">
        <v>687</v>
      </c>
      <c r="K260" s="119"/>
    </row>
    <row r="261" spans="1:11">
      <c r="A261" s="128"/>
      <c r="B261" s="119">
        <v>256</v>
      </c>
      <c r="C261" s="120" t="s">
        <v>756</v>
      </c>
      <c r="D261" s="266" t="s">
        <v>757</v>
      </c>
      <c r="E261" s="267"/>
      <c r="F261" s="268"/>
      <c r="G261" s="120">
        <v>490</v>
      </c>
      <c r="H261" s="120">
        <v>2</v>
      </c>
      <c r="I261" s="120">
        <v>0.65</v>
      </c>
      <c r="J261" s="119" t="s">
        <v>687</v>
      </c>
      <c r="K261" s="119"/>
    </row>
    <row r="262" spans="1:11">
      <c r="A262" s="120"/>
      <c r="B262" s="119">
        <v>257</v>
      </c>
      <c r="C262" s="120" t="s">
        <v>758</v>
      </c>
      <c r="D262" s="266" t="s">
        <v>737</v>
      </c>
      <c r="E262" s="267"/>
      <c r="F262" s="268"/>
      <c r="G262" s="120">
        <v>390</v>
      </c>
      <c r="H262" s="120">
        <v>8</v>
      </c>
      <c r="I262" s="120">
        <v>1.91</v>
      </c>
      <c r="J262" s="119" t="s">
        <v>687</v>
      </c>
      <c r="K262" s="119"/>
    </row>
    <row r="263" spans="1:11">
      <c r="A263" s="120"/>
      <c r="B263" s="119">
        <v>258</v>
      </c>
      <c r="C263" s="120" t="s">
        <v>759</v>
      </c>
      <c r="D263" s="125"/>
      <c r="E263" s="126" t="s">
        <v>760</v>
      </c>
      <c r="F263" s="127"/>
      <c r="G263" s="120"/>
      <c r="H263" s="120">
        <v>1</v>
      </c>
      <c r="I263" s="120">
        <v>0.58499999999999996</v>
      </c>
      <c r="J263" s="119" t="s">
        <v>637</v>
      </c>
      <c r="K263" s="119"/>
    </row>
    <row r="264" spans="1:11">
      <c r="A264" s="120"/>
      <c r="B264" s="119">
        <v>259</v>
      </c>
      <c r="C264" s="120" t="s">
        <v>761</v>
      </c>
      <c r="D264" s="125"/>
      <c r="E264" s="126" t="s">
        <v>762</v>
      </c>
      <c r="F264" s="127"/>
      <c r="G264" s="120"/>
      <c r="H264" s="120">
        <v>3</v>
      </c>
      <c r="I264" s="120">
        <v>0.254</v>
      </c>
      <c r="J264" s="119" t="s">
        <v>637</v>
      </c>
      <c r="K264" s="119"/>
    </row>
    <row r="265" spans="1:11">
      <c r="A265" s="120"/>
      <c r="B265" s="119">
        <v>260</v>
      </c>
      <c r="C265" s="120" t="s">
        <v>763</v>
      </c>
      <c r="D265" s="125"/>
      <c r="E265" s="126" t="s">
        <v>764</v>
      </c>
      <c r="F265" s="127"/>
      <c r="G265" s="120"/>
      <c r="H265" s="120">
        <v>2</v>
      </c>
      <c r="I265" s="120">
        <v>0.58499999999999996</v>
      </c>
      <c r="J265" s="119" t="s">
        <v>637</v>
      </c>
      <c r="K265" s="119"/>
    </row>
    <row r="266" spans="1:11">
      <c r="A266" s="120"/>
      <c r="B266" s="119">
        <v>261</v>
      </c>
      <c r="C266" s="120" t="s">
        <v>765</v>
      </c>
      <c r="D266" s="125"/>
      <c r="E266" s="126" t="s">
        <v>766</v>
      </c>
      <c r="F266" s="127"/>
      <c r="G266" s="120"/>
      <c r="H266" s="120">
        <v>2</v>
      </c>
      <c r="I266" s="120">
        <v>0.17499999999999999</v>
      </c>
      <c r="J266" s="119" t="s">
        <v>687</v>
      </c>
      <c r="K266" s="119"/>
    </row>
    <row r="267" spans="1:11">
      <c r="A267" s="120"/>
      <c r="B267" s="119"/>
      <c r="C267" s="120"/>
      <c r="D267" s="125"/>
      <c r="E267" s="126"/>
      <c r="F267" s="127"/>
      <c r="G267" s="120"/>
      <c r="H267" s="120"/>
      <c r="I267" s="120"/>
      <c r="J267" s="119"/>
      <c r="K267" s="119"/>
    </row>
    <row r="268" spans="1:11" ht="17.25" thickBot="1">
      <c r="A268" s="133"/>
      <c r="B268" s="134"/>
      <c r="C268" s="135" t="s">
        <v>767</v>
      </c>
      <c r="D268" s="136"/>
      <c r="E268" s="137"/>
      <c r="F268" s="138"/>
      <c r="G268" s="139"/>
      <c r="H268" s="139"/>
      <c r="I268" s="135">
        <f>SUM(I6:I267)</f>
        <v>1089.9379999999999</v>
      </c>
      <c r="J268" s="134"/>
      <c r="K268" s="134"/>
    </row>
    <row r="269" spans="1:11" ht="14.25" thickBot="1">
      <c r="A269" s="272"/>
      <c r="B269" s="272"/>
      <c r="C269" s="272"/>
      <c r="D269" s="272"/>
      <c r="E269" s="272"/>
      <c r="F269" s="272"/>
      <c r="G269" s="272"/>
      <c r="H269" s="272"/>
      <c r="I269" s="272"/>
      <c r="J269" s="272"/>
      <c r="K269" s="272"/>
    </row>
    <row r="270" spans="1:11">
      <c r="A270" s="140" t="s">
        <v>768</v>
      </c>
      <c r="B270" s="140">
        <v>1</v>
      </c>
      <c r="C270" s="141" t="s">
        <v>769</v>
      </c>
      <c r="D270" s="142" t="s">
        <v>770</v>
      </c>
      <c r="E270" s="143"/>
      <c r="F270" s="144"/>
      <c r="G270" s="141">
        <v>5969</v>
      </c>
      <c r="H270" s="141">
        <v>4</v>
      </c>
      <c r="I270" s="141">
        <v>16.22</v>
      </c>
      <c r="J270" s="140" t="s">
        <v>771</v>
      </c>
      <c r="K270" s="140"/>
    </row>
    <row r="271" spans="1:11">
      <c r="A271" s="120"/>
      <c r="B271" s="119">
        <v>2</v>
      </c>
      <c r="C271" s="120" t="s">
        <v>772</v>
      </c>
      <c r="D271" s="124" t="s">
        <v>770</v>
      </c>
      <c r="E271" s="122"/>
      <c r="F271" s="123"/>
      <c r="G271" s="120">
        <v>2194</v>
      </c>
      <c r="H271" s="120">
        <v>4</v>
      </c>
      <c r="I271" s="120">
        <v>5.96</v>
      </c>
      <c r="J271" s="119" t="s">
        <v>771</v>
      </c>
      <c r="K271" s="119"/>
    </row>
    <row r="272" spans="1:11">
      <c r="A272" s="120"/>
      <c r="B272" s="119">
        <v>3</v>
      </c>
      <c r="C272" s="120" t="s">
        <v>773</v>
      </c>
      <c r="D272" s="124">
        <v>200</v>
      </c>
      <c r="E272" s="122">
        <v>200</v>
      </c>
      <c r="F272" s="123">
        <v>15</v>
      </c>
      <c r="G272" s="120">
        <v>2984</v>
      </c>
      <c r="H272" s="145">
        <v>4</v>
      </c>
      <c r="I272" s="120">
        <f t="shared" ref="I272:I279" si="5">(((D272*2)+(E272*2))*G272)*H272/1000000</f>
        <v>9.5488</v>
      </c>
      <c r="J272" s="119" t="s">
        <v>771</v>
      </c>
      <c r="K272" s="119"/>
    </row>
    <row r="273" spans="1:11">
      <c r="A273" s="120"/>
      <c r="B273" s="119">
        <v>4</v>
      </c>
      <c r="C273" s="120" t="s">
        <v>774</v>
      </c>
      <c r="D273" s="124">
        <v>200</v>
      </c>
      <c r="E273" s="122">
        <v>200</v>
      </c>
      <c r="F273" s="123">
        <v>15</v>
      </c>
      <c r="G273" s="120">
        <v>2499</v>
      </c>
      <c r="H273" s="145">
        <v>4</v>
      </c>
      <c r="I273" s="120">
        <f t="shared" si="5"/>
        <v>7.9968000000000004</v>
      </c>
      <c r="J273" s="119" t="s">
        <v>771</v>
      </c>
      <c r="K273" s="119"/>
    </row>
    <row r="274" spans="1:11">
      <c r="A274" s="120"/>
      <c r="B274" s="119">
        <v>5</v>
      </c>
      <c r="C274" s="120" t="s">
        <v>775</v>
      </c>
      <c r="D274" s="124">
        <v>200</v>
      </c>
      <c r="E274" s="122">
        <v>200</v>
      </c>
      <c r="F274" s="123">
        <v>15</v>
      </c>
      <c r="G274" s="120">
        <v>2499</v>
      </c>
      <c r="H274" s="145">
        <v>4</v>
      </c>
      <c r="I274" s="120">
        <f t="shared" si="5"/>
        <v>7.9968000000000004</v>
      </c>
      <c r="J274" s="119" t="s">
        <v>771</v>
      </c>
      <c r="K274" s="119"/>
    </row>
    <row r="275" spans="1:11">
      <c r="A275" s="120"/>
      <c r="B275" s="119">
        <v>6</v>
      </c>
      <c r="C275" s="120" t="s">
        <v>776</v>
      </c>
      <c r="D275" s="124">
        <v>200</v>
      </c>
      <c r="E275" s="122">
        <v>200</v>
      </c>
      <c r="F275" s="123">
        <v>15</v>
      </c>
      <c r="G275" s="120">
        <v>2499</v>
      </c>
      <c r="H275" s="145">
        <v>4</v>
      </c>
      <c r="I275" s="120">
        <f t="shared" si="5"/>
        <v>7.9968000000000004</v>
      </c>
      <c r="J275" s="119" t="s">
        <v>777</v>
      </c>
      <c r="K275" s="119"/>
    </row>
    <row r="276" spans="1:11">
      <c r="A276" s="120"/>
      <c r="B276" s="119">
        <v>7</v>
      </c>
      <c r="C276" s="120" t="s">
        <v>778</v>
      </c>
      <c r="D276" s="124">
        <v>200</v>
      </c>
      <c r="E276" s="122">
        <v>200</v>
      </c>
      <c r="F276" s="123">
        <v>15</v>
      </c>
      <c r="G276" s="120">
        <v>2174</v>
      </c>
      <c r="H276" s="120">
        <v>4</v>
      </c>
      <c r="I276" s="120">
        <f t="shared" si="5"/>
        <v>6.9568000000000003</v>
      </c>
      <c r="J276" s="119" t="s">
        <v>771</v>
      </c>
      <c r="K276" s="119"/>
    </row>
    <row r="277" spans="1:11">
      <c r="A277" s="120"/>
      <c r="B277" s="119">
        <v>8</v>
      </c>
      <c r="C277" s="120" t="s">
        <v>779</v>
      </c>
      <c r="D277" s="124">
        <v>200</v>
      </c>
      <c r="E277" s="122">
        <v>200</v>
      </c>
      <c r="F277" s="123">
        <v>15</v>
      </c>
      <c r="G277" s="120">
        <v>1799</v>
      </c>
      <c r="H277" s="120">
        <v>4</v>
      </c>
      <c r="I277" s="120">
        <f t="shared" si="5"/>
        <v>5.7568000000000001</v>
      </c>
      <c r="J277" s="119" t="s">
        <v>771</v>
      </c>
      <c r="K277" s="119"/>
    </row>
    <row r="278" spans="1:11">
      <c r="A278" s="120"/>
      <c r="B278" s="119">
        <v>9</v>
      </c>
      <c r="C278" s="120" t="s">
        <v>780</v>
      </c>
      <c r="D278" s="124">
        <v>200</v>
      </c>
      <c r="E278" s="122">
        <v>200</v>
      </c>
      <c r="F278" s="123">
        <v>15</v>
      </c>
      <c r="G278" s="120">
        <v>1836</v>
      </c>
      <c r="H278" s="120">
        <v>4</v>
      </c>
      <c r="I278" s="120">
        <f t="shared" si="5"/>
        <v>5.8752000000000004</v>
      </c>
      <c r="J278" s="119" t="s">
        <v>771</v>
      </c>
      <c r="K278" s="119"/>
    </row>
    <row r="279" spans="1:11">
      <c r="A279" s="120"/>
      <c r="B279" s="119">
        <v>10</v>
      </c>
      <c r="C279" s="120" t="s">
        <v>781</v>
      </c>
      <c r="D279" s="124">
        <v>200</v>
      </c>
      <c r="E279" s="122">
        <v>200</v>
      </c>
      <c r="F279" s="123">
        <v>15</v>
      </c>
      <c r="G279" s="120">
        <v>1714</v>
      </c>
      <c r="H279" s="120">
        <v>4</v>
      </c>
      <c r="I279" s="120">
        <f t="shared" si="5"/>
        <v>5.4847999999999999</v>
      </c>
      <c r="J279" s="119" t="s">
        <v>777</v>
      </c>
      <c r="K279" s="119"/>
    </row>
    <row r="280" spans="1:11">
      <c r="A280" s="120"/>
      <c r="B280" s="119">
        <v>11</v>
      </c>
      <c r="C280" s="120" t="s">
        <v>782</v>
      </c>
      <c r="D280" s="266" t="s">
        <v>783</v>
      </c>
      <c r="E280" s="267"/>
      <c r="F280" s="268"/>
      <c r="G280" s="120">
        <v>898</v>
      </c>
      <c r="H280" s="120">
        <v>4</v>
      </c>
      <c r="I280" s="120">
        <v>3.33</v>
      </c>
      <c r="J280" s="119" t="s">
        <v>771</v>
      </c>
      <c r="K280" s="119"/>
    </row>
    <row r="281" spans="1:11">
      <c r="A281" s="120"/>
      <c r="B281" s="119">
        <v>12</v>
      </c>
      <c r="C281" s="120" t="s">
        <v>784</v>
      </c>
      <c r="D281" s="266" t="s">
        <v>785</v>
      </c>
      <c r="E281" s="267"/>
      <c r="F281" s="268"/>
      <c r="G281" s="120">
        <v>519</v>
      </c>
      <c r="H281" s="120">
        <v>4</v>
      </c>
      <c r="I281" s="120">
        <v>1.34</v>
      </c>
      <c r="J281" s="119" t="s">
        <v>771</v>
      </c>
      <c r="K281" s="119"/>
    </row>
    <row r="282" spans="1:11">
      <c r="A282" s="120"/>
      <c r="B282" s="119">
        <v>13</v>
      </c>
      <c r="C282" s="120" t="s">
        <v>786</v>
      </c>
      <c r="D282" s="266" t="s">
        <v>787</v>
      </c>
      <c r="E282" s="267"/>
      <c r="F282" s="268"/>
      <c r="G282" s="120">
        <v>519</v>
      </c>
      <c r="H282" s="120">
        <v>4</v>
      </c>
      <c r="I282" s="120">
        <v>0.91</v>
      </c>
      <c r="J282" s="119" t="s">
        <v>771</v>
      </c>
      <c r="K282" s="119"/>
    </row>
    <row r="283" spans="1:11">
      <c r="A283" s="120"/>
      <c r="B283" s="119">
        <v>14</v>
      </c>
      <c r="C283" s="120" t="s">
        <v>788</v>
      </c>
      <c r="D283" s="266" t="s">
        <v>789</v>
      </c>
      <c r="E283" s="267"/>
      <c r="F283" s="268"/>
      <c r="G283" s="120">
        <v>1534</v>
      </c>
      <c r="H283" s="120">
        <v>4</v>
      </c>
      <c r="I283" s="120">
        <v>5.84</v>
      </c>
      <c r="J283" s="119" t="s">
        <v>771</v>
      </c>
      <c r="K283" s="119"/>
    </row>
    <row r="284" spans="1:11">
      <c r="A284" s="120"/>
      <c r="B284" s="119">
        <v>15</v>
      </c>
      <c r="C284" s="120" t="s">
        <v>790</v>
      </c>
      <c r="D284" s="266" t="s">
        <v>791</v>
      </c>
      <c r="E284" s="267"/>
      <c r="F284" s="268"/>
      <c r="G284" s="120">
        <v>1497</v>
      </c>
      <c r="H284" s="120">
        <v>4</v>
      </c>
      <c r="I284" s="120">
        <v>5.1879999999999997</v>
      </c>
      <c r="J284" s="119" t="s">
        <v>771</v>
      </c>
      <c r="K284" s="119"/>
    </row>
    <row r="285" spans="1:11">
      <c r="A285" s="120"/>
      <c r="B285" s="119">
        <v>16</v>
      </c>
      <c r="C285" s="120" t="s">
        <v>792</v>
      </c>
      <c r="D285" s="266" t="s">
        <v>791</v>
      </c>
      <c r="E285" s="267"/>
      <c r="F285" s="268"/>
      <c r="G285" s="120">
        <v>1497</v>
      </c>
      <c r="H285" s="120">
        <v>4</v>
      </c>
      <c r="I285" s="120">
        <v>5.1879999999999997</v>
      </c>
      <c r="J285" s="119" t="s">
        <v>771</v>
      </c>
      <c r="K285" s="119"/>
    </row>
    <row r="286" spans="1:11">
      <c r="A286" s="120"/>
      <c r="B286" s="119">
        <v>17</v>
      </c>
      <c r="C286" s="120" t="s">
        <v>793</v>
      </c>
      <c r="D286" s="266" t="s">
        <v>794</v>
      </c>
      <c r="E286" s="267"/>
      <c r="F286" s="268"/>
      <c r="G286" s="120">
        <v>1477</v>
      </c>
      <c r="H286" s="120">
        <v>4</v>
      </c>
      <c r="I286" s="120">
        <v>2.8479999999999999</v>
      </c>
      <c r="J286" s="119" t="s">
        <v>771</v>
      </c>
      <c r="K286" s="119"/>
    </row>
    <row r="287" spans="1:11">
      <c r="A287" s="120"/>
      <c r="B287" s="119">
        <v>18</v>
      </c>
      <c r="C287" s="120" t="s">
        <v>795</v>
      </c>
      <c r="D287" s="266" t="s">
        <v>787</v>
      </c>
      <c r="E287" s="267"/>
      <c r="F287" s="268"/>
      <c r="G287" s="120">
        <v>1497</v>
      </c>
      <c r="H287" s="120">
        <v>4</v>
      </c>
      <c r="I287" s="120">
        <v>2.6320000000000001</v>
      </c>
      <c r="J287" s="119" t="s">
        <v>771</v>
      </c>
      <c r="K287" s="119"/>
    </row>
    <row r="288" spans="1:11">
      <c r="A288" s="120"/>
      <c r="B288" s="119">
        <v>19</v>
      </c>
      <c r="C288" s="120" t="s">
        <v>796</v>
      </c>
      <c r="D288" s="266" t="s">
        <v>797</v>
      </c>
      <c r="E288" s="267"/>
      <c r="F288" s="268"/>
      <c r="G288" s="120">
        <v>1497</v>
      </c>
      <c r="H288" s="120">
        <v>4</v>
      </c>
      <c r="I288" s="120">
        <v>2.6280000000000001</v>
      </c>
      <c r="J288" s="119" t="s">
        <v>771</v>
      </c>
      <c r="K288" s="119"/>
    </row>
    <row r="289" spans="1:11">
      <c r="A289" s="120"/>
      <c r="B289" s="119">
        <v>20</v>
      </c>
      <c r="C289" s="120" t="s">
        <v>798</v>
      </c>
      <c r="D289" s="269" t="s">
        <v>799</v>
      </c>
      <c r="E289" s="270"/>
      <c r="F289" s="271"/>
      <c r="G289" s="120">
        <v>1284</v>
      </c>
      <c r="H289" s="120">
        <v>4</v>
      </c>
      <c r="I289" s="120">
        <v>4.2300000000000004</v>
      </c>
      <c r="J289" s="119" t="s">
        <v>771</v>
      </c>
      <c r="K289" s="119"/>
    </row>
    <row r="290" spans="1:11">
      <c r="A290" s="120"/>
      <c r="B290" s="119">
        <v>21</v>
      </c>
      <c r="C290" s="120" t="s">
        <v>800</v>
      </c>
      <c r="D290" s="266" t="s">
        <v>801</v>
      </c>
      <c r="E290" s="267"/>
      <c r="F290" s="268"/>
      <c r="G290" s="120">
        <v>1284</v>
      </c>
      <c r="H290" s="120">
        <v>4</v>
      </c>
      <c r="I290" s="120">
        <v>4.29</v>
      </c>
      <c r="J290" s="119" t="s">
        <v>771</v>
      </c>
      <c r="K290" s="119"/>
    </row>
    <row r="291" spans="1:11">
      <c r="A291" s="120"/>
      <c r="B291" s="119">
        <v>22</v>
      </c>
      <c r="C291" s="120" t="s">
        <v>802</v>
      </c>
      <c r="D291" s="266" t="s">
        <v>787</v>
      </c>
      <c r="E291" s="267"/>
      <c r="F291" s="268"/>
      <c r="G291" s="120">
        <v>1284</v>
      </c>
      <c r="H291" s="145">
        <v>4</v>
      </c>
      <c r="I291" s="120">
        <v>2.2599999999999998</v>
      </c>
      <c r="J291" s="119" t="s">
        <v>771</v>
      </c>
      <c r="K291" s="119"/>
    </row>
    <row r="292" spans="1:11">
      <c r="A292" s="120"/>
      <c r="B292" s="119">
        <v>23</v>
      </c>
      <c r="C292" s="120" t="s">
        <v>421</v>
      </c>
      <c r="D292" s="266" t="s">
        <v>799</v>
      </c>
      <c r="E292" s="267"/>
      <c r="F292" s="268"/>
      <c r="G292" s="120">
        <v>1233</v>
      </c>
      <c r="H292" s="120">
        <v>4</v>
      </c>
      <c r="I292" s="120">
        <v>4.84</v>
      </c>
      <c r="J292" s="119" t="s">
        <v>771</v>
      </c>
      <c r="K292" s="119"/>
    </row>
    <row r="293" spans="1:11">
      <c r="A293" s="120"/>
      <c r="B293" s="119">
        <v>24</v>
      </c>
      <c r="C293" s="120" t="s">
        <v>803</v>
      </c>
      <c r="D293" s="266" t="s">
        <v>804</v>
      </c>
      <c r="E293" s="267"/>
      <c r="F293" s="268"/>
      <c r="G293" s="120">
        <v>1233</v>
      </c>
      <c r="H293" s="120">
        <v>4</v>
      </c>
      <c r="I293" s="120">
        <v>4.1399999999999997</v>
      </c>
      <c r="J293" s="119" t="s">
        <v>771</v>
      </c>
      <c r="K293" s="119"/>
    </row>
    <row r="294" spans="1:11">
      <c r="A294" s="120"/>
      <c r="B294" s="119">
        <v>25</v>
      </c>
      <c r="C294" s="120" t="s">
        <v>424</v>
      </c>
      <c r="D294" s="266" t="s">
        <v>787</v>
      </c>
      <c r="E294" s="267"/>
      <c r="F294" s="268"/>
      <c r="G294" s="120">
        <v>1233</v>
      </c>
      <c r="H294" s="120">
        <v>4</v>
      </c>
      <c r="I294" s="120">
        <v>2.17</v>
      </c>
      <c r="J294" s="119" t="s">
        <v>771</v>
      </c>
      <c r="K294" s="119"/>
    </row>
    <row r="295" spans="1:11">
      <c r="A295" s="120"/>
      <c r="B295" s="119">
        <v>26</v>
      </c>
      <c r="C295" s="120" t="s">
        <v>426</v>
      </c>
      <c r="D295" s="266" t="s">
        <v>804</v>
      </c>
      <c r="E295" s="267"/>
      <c r="F295" s="268"/>
      <c r="G295" s="120">
        <v>567</v>
      </c>
      <c r="H295" s="120">
        <v>4</v>
      </c>
      <c r="I295" s="120">
        <v>1.47</v>
      </c>
      <c r="J295" s="119" t="s">
        <v>777</v>
      </c>
      <c r="K295" s="119"/>
    </row>
    <row r="296" spans="1:11">
      <c r="A296" s="120"/>
      <c r="B296" s="119">
        <v>27</v>
      </c>
      <c r="C296" s="120" t="s">
        <v>428</v>
      </c>
      <c r="D296" s="266" t="s">
        <v>805</v>
      </c>
      <c r="E296" s="267"/>
      <c r="F296" s="268"/>
      <c r="G296" s="120">
        <v>567</v>
      </c>
      <c r="H296" s="120">
        <v>4</v>
      </c>
      <c r="I296" s="120">
        <v>2.02</v>
      </c>
      <c r="J296" s="119" t="s">
        <v>777</v>
      </c>
      <c r="K296" s="119"/>
    </row>
    <row r="297" spans="1:11">
      <c r="A297" s="120"/>
      <c r="B297" s="119">
        <v>28</v>
      </c>
      <c r="C297" s="120" t="s">
        <v>806</v>
      </c>
      <c r="D297" s="266" t="s">
        <v>783</v>
      </c>
      <c r="E297" s="267"/>
      <c r="F297" s="268"/>
      <c r="G297" s="120">
        <v>814</v>
      </c>
      <c r="H297" s="145">
        <v>2</v>
      </c>
      <c r="I297" s="120">
        <v>1.518</v>
      </c>
      <c r="J297" s="119" t="s">
        <v>771</v>
      </c>
      <c r="K297" s="119"/>
    </row>
    <row r="298" spans="1:11">
      <c r="A298" s="120"/>
      <c r="B298" s="119">
        <v>29</v>
      </c>
      <c r="C298" s="120" t="s">
        <v>807</v>
      </c>
      <c r="D298" s="124">
        <v>200</v>
      </c>
      <c r="E298" s="122">
        <v>200</v>
      </c>
      <c r="F298" s="123">
        <v>20</v>
      </c>
      <c r="G298" s="120">
        <v>5944</v>
      </c>
      <c r="H298" s="120">
        <v>2</v>
      </c>
      <c r="I298" s="120">
        <f>(((D298*2)+(E298*2))*G298)*H298/1000000</f>
        <v>9.5104000000000006</v>
      </c>
      <c r="J298" s="119" t="s">
        <v>771</v>
      </c>
      <c r="K298" s="119"/>
    </row>
    <row r="299" spans="1:11">
      <c r="A299" s="120"/>
      <c r="B299" s="119">
        <v>30</v>
      </c>
      <c r="C299" s="120" t="s">
        <v>808</v>
      </c>
      <c r="D299" s="124">
        <v>200</v>
      </c>
      <c r="E299" s="122">
        <v>200</v>
      </c>
      <c r="F299" s="123">
        <v>15</v>
      </c>
      <c r="G299" s="120">
        <v>1150</v>
      </c>
      <c r="H299" s="120">
        <v>3</v>
      </c>
      <c r="I299" s="120">
        <f>(((D299*2)+(E299*2))*G299)*H299/1000000</f>
        <v>2.76</v>
      </c>
      <c r="J299" s="119" t="s">
        <v>771</v>
      </c>
      <c r="K299" s="119"/>
    </row>
    <row r="300" spans="1:11">
      <c r="A300" s="120"/>
      <c r="B300" s="119">
        <v>31</v>
      </c>
      <c r="C300" s="120" t="s">
        <v>809</v>
      </c>
      <c r="D300" s="124">
        <v>150</v>
      </c>
      <c r="E300" s="122">
        <v>150</v>
      </c>
      <c r="F300" s="123">
        <v>15</v>
      </c>
      <c r="G300" s="120">
        <v>1150</v>
      </c>
      <c r="H300" s="120">
        <v>8</v>
      </c>
      <c r="I300" s="120">
        <f>(((D300*2)+(E300*2))*G300)*H300/1000000</f>
        <v>5.52</v>
      </c>
      <c r="J300" s="119" t="s">
        <v>771</v>
      </c>
      <c r="K300" s="119"/>
    </row>
    <row r="301" spans="1:11">
      <c r="A301" s="120"/>
      <c r="B301" s="119">
        <v>32</v>
      </c>
      <c r="C301" s="120" t="s">
        <v>810</v>
      </c>
      <c r="D301" s="124">
        <v>200</v>
      </c>
      <c r="E301" s="122">
        <v>200</v>
      </c>
      <c r="F301" s="123">
        <v>15</v>
      </c>
      <c r="G301" s="120">
        <v>1150</v>
      </c>
      <c r="H301" s="120">
        <v>2</v>
      </c>
      <c r="I301" s="120">
        <f>(((D301*2)+(E301*2))*G301)*H301/1000000</f>
        <v>1.84</v>
      </c>
      <c r="J301" s="119" t="s">
        <v>771</v>
      </c>
      <c r="K301" s="119"/>
    </row>
    <row r="302" spans="1:11">
      <c r="A302" s="120"/>
      <c r="B302" s="119">
        <v>33</v>
      </c>
      <c r="C302" s="120" t="s">
        <v>811</v>
      </c>
      <c r="D302" s="266" t="s">
        <v>812</v>
      </c>
      <c r="E302" s="267"/>
      <c r="F302" s="268"/>
      <c r="G302" s="120">
        <v>548</v>
      </c>
      <c r="H302" s="120">
        <v>2</v>
      </c>
      <c r="I302" s="120">
        <v>0.95</v>
      </c>
      <c r="J302" s="119" t="s">
        <v>771</v>
      </c>
      <c r="K302" s="119"/>
    </row>
    <row r="303" spans="1:11">
      <c r="A303" s="120"/>
      <c r="B303" s="119">
        <v>34</v>
      </c>
      <c r="C303" s="120" t="s">
        <v>813</v>
      </c>
      <c r="D303" s="266" t="s">
        <v>814</v>
      </c>
      <c r="E303" s="267"/>
      <c r="F303" s="268"/>
      <c r="G303" s="120">
        <v>490</v>
      </c>
      <c r="H303" s="120">
        <v>4</v>
      </c>
      <c r="I303" s="120">
        <v>1.46</v>
      </c>
      <c r="J303" s="119" t="s">
        <v>771</v>
      </c>
      <c r="K303" s="119"/>
    </row>
    <row r="304" spans="1:11">
      <c r="A304" s="120"/>
      <c r="B304" s="119">
        <v>35</v>
      </c>
      <c r="C304" s="120" t="s">
        <v>815</v>
      </c>
      <c r="D304" s="266" t="s">
        <v>812</v>
      </c>
      <c r="E304" s="267"/>
      <c r="F304" s="268"/>
      <c r="G304" s="120">
        <v>937</v>
      </c>
      <c r="H304" s="120">
        <v>2</v>
      </c>
      <c r="I304" s="120">
        <v>1.51</v>
      </c>
      <c r="J304" s="119" t="s">
        <v>771</v>
      </c>
      <c r="K304" s="119"/>
    </row>
    <row r="305" spans="1:11">
      <c r="A305" s="120"/>
      <c r="B305" s="119">
        <v>36</v>
      </c>
      <c r="C305" s="120" t="s">
        <v>816</v>
      </c>
      <c r="D305" s="266" t="s">
        <v>812</v>
      </c>
      <c r="E305" s="267"/>
      <c r="F305" s="268"/>
      <c r="G305" s="120">
        <v>928</v>
      </c>
      <c r="H305" s="120">
        <v>2</v>
      </c>
      <c r="I305" s="120">
        <v>0.97</v>
      </c>
      <c r="J305" s="119" t="s">
        <v>771</v>
      </c>
      <c r="K305" s="119"/>
    </row>
    <row r="306" spans="1:11" ht="16.5">
      <c r="A306" s="120"/>
      <c r="B306" s="119">
        <v>37</v>
      </c>
      <c r="C306" s="120" t="s">
        <v>817</v>
      </c>
      <c r="D306" s="266" t="s">
        <v>818</v>
      </c>
      <c r="E306" s="267"/>
      <c r="F306" s="268"/>
      <c r="G306" s="120">
        <v>928</v>
      </c>
      <c r="H306" s="146">
        <v>2</v>
      </c>
      <c r="I306" s="120">
        <v>1.758</v>
      </c>
      <c r="J306" s="119" t="s">
        <v>771</v>
      </c>
      <c r="K306" s="119"/>
    </row>
    <row r="307" spans="1:11">
      <c r="A307" s="120"/>
      <c r="B307" s="119">
        <v>38</v>
      </c>
      <c r="C307" s="120" t="s">
        <v>819</v>
      </c>
      <c r="D307" s="124">
        <v>200</v>
      </c>
      <c r="E307" s="122">
        <v>200</v>
      </c>
      <c r="F307" s="123">
        <v>15</v>
      </c>
      <c r="G307" s="120">
        <v>4440</v>
      </c>
      <c r="H307" s="120">
        <v>2</v>
      </c>
      <c r="I307" s="120">
        <f>(((D307*2)+(E307*2))*G307)*H307/1000000</f>
        <v>7.1040000000000001</v>
      </c>
      <c r="J307" s="119" t="s">
        <v>771</v>
      </c>
      <c r="K307" s="119"/>
    </row>
    <row r="308" spans="1:11">
      <c r="A308" s="120"/>
      <c r="B308" s="119">
        <v>39</v>
      </c>
      <c r="C308" s="120" t="s">
        <v>820</v>
      </c>
      <c r="D308" s="124">
        <v>200</v>
      </c>
      <c r="E308" s="122">
        <v>200</v>
      </c>
      <c r="F308" s="123">
        <v>15</v>
      </c>
      <c r="G308" s="120">
        <v>1304</v>
      </c>
      <c r="H308" s="120">
        <v>2</v>
      </c>
      <c r="I308" s="120">
        <f>(((D308*2)+(E308*2))*G308)*H308/1000000</f>
        <v>2.0863999999999998</v>
      </c>
      <c r="J308" s="119" t="s">
        <v>771</v>
      </c>
      <c r="K308" s="119"/>
    </row>
    <row r="309" spans="1:11">
      <c r="A309" s="120"/>
      <c r="B309" s="119">
        <v>40</v>
      </c>
      <c r="C309" s="120" t="s">
        <v>821</v>
      </c>
      <c r="D309" s="124">
        <v>150</v>
      </c>
      <c r="E309" s="122">
        <v>150</v>
      </c>
      <c r="F309" s="123">
        <v>10</v>
      </c>
      <c r="G309" s="120">
        <v>2117</v>
      </c>
      <c r="H309" s="120">
        <v>4</v>
      </c>
      <c r="I309" s="120">
        <f>(((D309*2)+(E309*2))*G309)*H309/1000000</f>
        <v>5.0808</v>
      </c>
      <c r="J309" s="119" t="s">
        <v>771</v>
      </c>
      <c r="K309" s="119"/>
    </row>
    <row r="310" spans="1:11">
      <c r="A310" s="120"/>
      <c r="B310" s="119">
        <v>41</v>
      </c>
      <c r="C310" s="120" t="s">
        <v>822</v>
      </c>
      <c r="D310" s="266" t="s">
        <v>823</v>
      </c>
      <c r="E310" s="267"/>
      <c r="F310" s="268"/>
      <c r="G310" s="120">
        <v>884</v>
      </c>
      <c r="H310" s="120">
        <v>2</v>
      </c>
      <c r="I310" s="120">
        <v>1.24</v>
      </c>
      <c r="J310" s="119" t="s">
        <v>771</v>
      </c>
      <c r="K310" s="119"/>
    </row>
    <row r="311" spans="1:11">
      <c r="A311" s="120"/>
      <c r="B311" s="119">
        <v>42</v>
      </c>
      <c r="C311" s="120" t="s">
        <v>824</v>
      </c>
      <c r="D311" s="266" t="s">
        <v>823</v>
      </c>
      <c r="E311" s="267"/>
      <c r="F311" s="268"/>
      <c r="G311" s="120">
        <v>480</v>
      </c>
      <c r="H311" s="120">
        <v>2</v>
      </c>
      <c r="I311" s="120">
        <v>0.82</v>
      </c>
      <c r="J311" s="119" t="s">
        <v>771</v>
      </c>
      <c r="K311" s="119"/>
    </row>
    <row r="312" spans="1:11">
      <c r="A312" s="120"/>
      <c r="B312" s="119">
        <v>43</v>
      </c>
      <c r="C312" s="120" t="s">
        <v>825</v>
      </c>
      <c r="D312" s="124">
        <v>200</v>
      </c>
      <c r="E312" s="122">
        <v>200</v>
      </c>
      <c r="F312" s="123">
        <v>15</v>
      </c>
      <c r="G312" s="120">
        <v>4400</v>
      </c>
      <c r="H312" s="120">
        <v>2</v>
      </c>
      <c r="I312" s="120">
        <f>(((D312*2)+(E312*2))*G312)*H312/1000000</f>
        <v>7.04</v>
      </c>
      <c r="J312" s="119" t="s">
        <v>771</v>
      </c>
      <c r="K312" s="119"/>
    </row>
    <row r="313" spans="1:11">
      <c r="A313" s="120"/>
      <c r="B313" s="119">
        <v>44</v>
      </c>
      <c r="C313" s="120" t="s">
        <v>826</v>
      </c>
      <c r="D313" s="124">
        <v>200</v>
      </c>
      <c r="E313" s="122">
        <v>200</v>
      </c>
      <c r="F313" s="123">
        <v>15</v>
      </c>
      <c r="G313" s="120">
        <v>1304</v>
      </c>
      <c r="H313" s="120">
        <v>2</v>
      </c>
      <c r="I313" s="120">
        <f>(((D313*2)+(E313*2))*G313)*H313/1000000</f>
        <v>2.0863999999999998</v>
      </c>
      <c r="J313" s="119" t="s">
        <v>771</v>
      </c>
      <c r="K313" s="119"/>
    </row>
    <row r="314" spans="1:11">
      <c r="A314" s="120"/>
      <c r="B314" s="119">
        <v>45</v>
      </c>
      <c r="C314" s="120" t="s">
        <v>827</v>
      </c>
      <c r="D314" s="124">
        <v>150</v>
      </c>
      <c r="E314" s="122">
        <v>150</v>
      </c>
      <c r="F314" s="123">
        <v>10</v>
      </c>
      <c r="G314" s="120">
        <v>2106</v>
      </c>
      <c r="H314" s="120">
        <v>4</v>
      </c>
      <c r="I314" s="120">
        <f>(((D314*2)+(E314*2))*G314)*H314/1000000</f>
        <v>5.0544000000000002</v>
      </c>
      <c r="J314" s="119" t="s">
        <v>771</v>
      </c>
      <c r="K314" s="119"/>
    </row>
    <row r="315" spans="1:11">
      <c r="A315" s="120"/>
      <c r="B315" s="119">
        <v>46</v>
      </c>
      <c r="C315" s="120" t="s">
        <v>828</v>
      </c>
      <c r="D315" s="266" t="s">
        <v>829</v>
      </c>
      <c r="E315" s="267"/>
      <c r="F315" s="268"/>
      <c r="G315" s="120">
        <v>900</v>
      </c>
      <c r="H315" s="120">
        <v>2</v>
      </c>
      <c r="I315" s="120">
        <v>1.26</v>
      </c>
      <c r="J315" s="119" t="s">
        <v>771</v>
      </c>
      <c r="K315" s="119"/>
    </row>
    <row r="316" spans="1:11">
      <c r="A316" s="120"/>
      <c r="B316" s="119">
        <v>47</v>
      </c>
      <c r="C316" s="120" t="s">
        <v>830</v>
      </c>
      <c r="D316" s="266" t="s">
        <v>831</v>
      </c>
      <c r="E316" s="267"/>
      <c r="F316" s="268"/>
      <c r="G316" s="120">
        <v>480</v>
      </c>
      <c r="H316" s="120">
        <v>2</v>
      </c>
      <c r="I316" s="120">
        <v>0.83</v>
      </c>
      <c r="J316" s="119" t="s">
        <v>771</v>
      </c>
      <c r="K316" s="119"/>
    </row>
    <row r="317" spans="1:11">
      <c r="A317" s="120"/>
      <c r="B317" s="119">
        <v>48</v>
      </c>
      <c r="C317" s="120" t="s">
        <v>832</v>
      </c>
      <c r="D317" s="124">
        <v>200</v>
      </c>
      <c r="E317" s="122">
        <v>200</v>
      </c>
      <c r="F317" s="123">
        <v>15</v>
      </c>
      <c r="G317" s="120">
        <v>4440</v>
      </c>
      <c r="H317" s="120">
        <v>2</v>
      </c>
      <c r="I317" s="120">
        <f>(((D317*2)+(E317*2))*G317)*H317/1000000</f>
        <v>7.1040000000000001</v>
      </c>
      <c r="J317" s="119" t="s">
        <v>771</v>
      </c>
      <c r="K317" s="119"/>
    </row>
    <row r="318" spans="1:11">
      <c r="A318" s="120"/>
      <c r="B318" s="119">
        <v>49</v>
      </c>
      <c r="C318" s="120" t="s">
        <v>833</v>
      </c>
      <c r="D318" s="124">
        <v>200</v>
      </c>
      <c r="E318" s="122">
        <v>200</v>
      </c>
      <c r="F318" s="123">
        <v>15</v>
      </c>
      <c r="G318" s="120">
        <v>1304</v>
      </c>
      <c r="H318" s="120">
        <v>2</v>
      </c>
      <c r="I318" s="120">
        <f>(((D318*2)+(E318*2))*G318)*H318/1000000</f>
        <v>2.0863999999999998</v>
      </c>
      <c r="J318" s="119" t="s">
        <v>771</v>
      </c>
      <c r="K318" s="119"/>
    </row>
    <row r="319" spans="1:11">
      <c r="A319" s="120"/>
      <c r="B319" s="119">
        <v>50</v>
      </c>
      <c r="C319" s="120" t="s">
        <v>834</v>
      </c>
      <c r="D319" s="124">
        <v>150</v>
      </c>
      <c r="E319" s="122">
        <v>150</v>
      </c>
      <c r="F319" s="123">
        <v>10</v>
      </c>
      <c r="G319" s="120">
        <v>2106</v>
      </c>
      <c r="H319" s="120">
        <v>4</v>
      </c>
      <c r="I319" s="120">
        <f>(((D319*2)+(E319*2))*G319)*H319/1000000</f>
        <v>5.0544000000000002</v>
      </c>
      <c r="J319" s="119" t="s">
        <v>771</v>
      </c>
      <c r="K319" s="119"/>
    </row>
    <row r="320" spans="1:11">
      <c r="A320" s="120"/>
      <c r="B320" s="119">
        <v>51</v>
      </c>
      <c r="C320" s="120" t="s">
        <v>835</v>
      </c>
      <c r="D320" s="266" t="s">
        <v>829</v>
      </c>
      <c r="E320" s="267"/>
      <c r="F320" s="268"/>
      <c r="G320" s="120">
        <v>900</v>
      </c>
      <c r="H320" s="120">
        <v>2</v>
      </c>
      <c r="I320" s="120">
        <v>1.26</v>
      </c>
      <c r="J320" s="119" t="s">
        <v>771</v>
      </c>
      <c r="K320" s="119"/>
    </row>
    <row r="321" spans="1:11">
      <c r="A321" s="120"/>
      <c r="B321" s="119">
        <v>52</v>
      </c>
      <c r="C321" s="120" t="s">
        <v>836</v>
      </c>
      <c r="D321" s="266" t="s">
        <v>831</v>
      </c>
      <c r="E321" s="267"/>
      <c r="F321" s="268"/>
      <c r="G321" s="120">
        <v>480</v>
      </c>
      <c r="H321" s="120">
        <v>2</v>
      </c>
      <c r="I321" s="120">
        <v>0.86</v>
      </c>
      <c r="J321" s="119" t="s">
        <v>771</v>
      </c>
      <c r="K321" s="119"/>
    </row>
    <row r="322" spans="1:11">
      <c r="A322" s="120"/>
      <c r="B322" s="119">
        <v>53</v>
      </c>
      <c r="C322" s="120" t="s">
        <v>837</v>
      </c>
      <c r="D322" s="124">
        <v>200</v>
      </c>
      <c r="E322" s="122">
        <v>200</v>
      </c>
      <c r="F322" s="123">
        <v>15</v>
      </c>
      <c r="G322" s="120">
        <v>4440</v>
      </c>
      <c r="H322" s="120">
        <v>2</v>
      </c>
      <c r="I322" s="120">
        <f>(((D322*2)+(E322*2))*G322)*H322/1000000</f>
        <v>7.1040000000000001</v>
      </c>
      <c r="J322" s="119" t="s">
        <v>777</v>
      </c>
      <c r="K322" s="119"/>
    </row>
    <row r="323" spans="1:11">
      <c r="A323" s="120"/>
      <c r="B323" s="119">
        <v>54</v>
      </c>
      <c r="C323" s="120" t="s">
        <v>838</v>
      </c>
      <c r="D323" s="124" t="s">
        <v>839</v>
      </c>
      <c r="E323" s="122"/>
      <c r="F323" s="123"/>
      <c r="G323" s="120">
        <v>4030</v>
      </c>
      <c r="H323" s="120">
        <v>4</v>
      </c>
      <c r="I323" s="120">
        <v>13.53</v>
      </c>
      <c r="J323" s="119" t="s">
        <v>777</v>
      </c>
      <c r="K323" s="119"/>
    </row>
    <row r="324" spans="1:11">
      <c r="A324" s="120"/>
      <c r="B324" s="119">
        <v>55</v>
      </c>
      <c r="C324" s="120" t="s">
        <v>840</v>
      </c>
      <c r="D324" s="266" t="s">
        <v>841</v>
      </c>
      <c r="E324" s="267"/>
      <c r="F324" s="268"/>
      <c r="G324" s="120">
        <v>800</v>
      </c>
      <c r="H324" s="120">
        <v>4</v>
      </c>
      <c r="I324" s="120">
        <v>2.59</v>
      </c>
      <c r="J324" s="119" t="s">
        <v>777</v>
      </c>
      <c r="K324" s="119"/>
    </row>
    <row r="325" spans="1:11">
      <c r="A325" s="120"/>
      <c r="B325" s="119">
        <v>56</v>
      </c>
      <c r="C325" s="120" t="s">
        <v>842</v>
      </c>
      <c r="D325" s="266" t="s">
        <v>843</v>
      </c>
      <c r="E325" s="267"/>
      <c r="F325" s="268"/>
      <c r="G325" s="120">
        <v>838</v>
      </c>
      <c r="H325" s="120">
        <v>4</v>
      </c>
      <c r="I325" s="120">
        <v>3.12</v>
      </c>
      <c r="J325" s="119" t="s">
        <v>777</v>
      </c>
      <c r="K325" s="119"/>
    </row>
    <row r="326" spans="1:11">
      <c r="A326" s="120"/>
      <c r="B326" s="119">
        <v>57</v>
      </c>
      <c r="C326" s="120" t="s">
        <v>488</v>
      </c>
      <c r="D326" s="266" t="s">
        <v>787</v>
      </c>
      <c r="E326" s="267"/>
      <c r="F326" s="268"/>
      <c r="G326" s="120">
        <v>448</v>
      </c>
      <c r="H326" s="145">
        <v>4</v>
      </c>
      <c r="I326" s="120">
        <v>0.78800000000000003</v>
      </c>
      <c r="J326" s="119" t="s">
        <v>777</v>
      </c>
      <c r="K326" s="119"/>
    </row>
    <row r="327" spans="1:11">
      <c r="A327" s="120"/>
      <c r="B327" s="119">
        <v>58</v>
      </c>
      <c r="C327" s="120" t="s">
        <v>489</v>
      </c>
      <c r="D327" s="266" t="s">
        <v>844</v>
      </c>
      <c r="E327" s="267"/>
      <c r="F327" s="268"/>
      <c r="G327" s="120">
        <v>1491</v>
      </c>
      <c r="H327" s="120">
        <v>4</v>
      </c>
      <c r="I327" s="120">
        <v>5.48</v>
      </c>
      <c r="J327" s="119" t="s">
        <v>777</v>
      </c>
      <c r="K327" s="119"/>
    </row>
    <row r="328" spans="1:11">
      <c r="A328" s="120"/>
      <c r="B328" s="119">
        <v>59</v>
      </c>
      <c r="C328" s="120" t="s">
        <v>491</v>
      </c>
      <c r="D328" s="266" t="s">
        <v>845</v>
      </c>
      <c r="E328" s="267"/>
      <c r="F328" s="268"/>
      <c r="G328" s="120">
        <v>1491</v>
      </c>
      <c r="H328" s="120">
        <v>4</v>
      </c>
      <c r="I328" s="120">
        <v>4.8600000000000003</v>
      </c>
      <c r="J328" s="119" t="s">
        <v>777</v>
      </c>
      <c r="K328" s="119"/>
    </row>
    <row r="329" spans="1:11">
      <c r="A329" s="120"/>
      <c r="B329" s="119">
        <v>60</v>
      </c>
      <c r="C329" s="120" t="s">
        <v>493</v>
      </c>
      <c r="D329" s="266" t="s">
        <v>787</v>
      </c>
      <c r="E329" s="267"/>
      <c r="F329" s="268"/>
      <c r="G329" s="120">
        <v>1491</v>
      </c>
      <c r="H329" s="145">
        <v>4</v>
      </c>
      <c r="I329" s="120">
        <v>2.62</v>
      </c>
      <c r="J329" s="119" t="s">
        <v>777</v>
      </c>
      <c r="K329" s="119"/>
    </row>
    <row r="330" spans="1:11">
      <c r="A330" s="120"/>
      <c r="B330" s="119">
        <v>61</v>
      </c>
      <c r="C330" s="120" t="s">
        <v>846</v>
      </c>
      <c r="D330" s="266" t="s">
        <v>847</v>
      </c>
      <c r="E330" s="267"/>
      <c r="F330" s="268"/>
      <c r="G330" s="120">
        <v>587</v>
      </c>
      <c r="H330" s="145">
        <v>4</v>
      </c>
      <c r="I330" s="120">
        <v>2.16</v>
      </c>
      <c r="J330" s="119" t="s">
        <v>777</v>
      </c>
      <c r="K330" s="119"/>
    </row>
    <row r="331" spans="1:11">
      <c r="A331" s="120"/>
      <c r="B331" s="119">
        <v>62</v>
      </c>
      <c r="C331" s="120" t="s">
        <v>848</v>
      </c>
      <c r="D331" s="124">
        <v>200</v>
      </c>
      <c r="E331" s="122">
        <v>200</v>
      </c>
      <c r="F331" s="123">
        <v>15</v>
      </c>
      <c r="G331" s="120">
        <v>2469</v>
      </c>
      <c r="H331" s="145">
        <v>4</v>
      </c>
      <c r="I331" s="120">
        <f t="shared" ref="I331:I336" si="6">(((D331*2)+(E331*2))*G331)*H331/1000000</f>
        <v>7.9008000000000003</v>
      </c>
      <c r="J331" s="119" t="s">
        <v>777</v>
      </c>
      <c r="K331" s="119"/>
    </row>
    <row r="332" spans="1:11">
      <c r="A332" s="120"/>
      <c r="B332" s="119">
        <v>63</v>
      </c>
      <c r="C332" s="120" t="s">
        <v>849</v>
      </c>
      <c r="D332" s="124">
        <v>200</v>
      </c>
      <c r="E332" s="122">
        <v>200</v>
      </c>
      <c r="F332" s="123">
        <v>15</v>
      </c>
      <c r="G332" s="120">
        <v>2510</v>
      </c>
      <c r="H332" s="145">
        <v>4</v>
      </c>
      <c r="I332" s="120">
        <f t="shared" si="6"/>
        <v>8.032</v>
      </c>
      <c r="J332" s="119" t="s">
        <v>777</v>
      </c>
      <c r="K332" s="119"/>
    </row>
    <row r="333" spans="1:11">
      <c r="A333" s="120"/>
      <c r="B333" s="119">
        <v>64</v>
      </c>
      <c r="C333" s="120" t="s">
        <v>850</v>
      </c>
      <c r="D333" s="124">
        <v>200</v>
      </c>
      <c r="E333" s="122">
        <v>200</v>
      </c>
      <c r="F333" s="123">
        <v>15</v>
      </c>
      <c r="G333" s="120">
        <v>1943</v>
      </c>
      <c r="H333" s="145">
        <v>4</v>
      </c>
      <c r="I333" s="120">
        <f t="shared" si="6"/>
        <v>6.2176</v>
      </c>
      <c r="J333" s="119" t="s">
        <v>777</v>
      </c>
      <c r="K333" s="119"/>
    </row>
    <row r="334" spans="1:11">
      <c r="A334" s="120"/>
      <c r="B334" s="119">
        <v>65</v>
      </c>
      <c r="C334" s="120" t="s">
        <v>851</v>
      </c>
      <c r="D334" s="124">
        <v>200</v>
      </c>
      <c r="E334" s="122">
        <v>200</v>
      </c>
      <c r="F334" s="123">
        <v>15</v>
      </c>
      <c r="G334" s="120">
        <v>1619</v>
      </c>
      <c r="H334" s="145">
        <v>4</v>
      </c>
      <c r="I334" s="120">
        <f t="shared" si="6"/>
        <v>5.1807999999999996</v>
      </c>
      <c r="J334" s="119" t="s">
        <v>777</v>
      </c>
      <c r="K334" s="119"/>
    </row>
    <row r="335" spans="1:11">
      <c r="A335" s="120"/>
      <c r="B335" s="119">
        <v>66</v>
      </c>
      <c r="C335" s="120" t="s">
        <v>837</v>
      </c>
      <c r="D335" s="124">
        <v>200</v>
      </c>
      <c r="E335" s="122">
        <v>200</v>
      </c>
      <c r="F335" s="123">
        <v>15</v>
      </c>
      <c r="G335" s="120">
        <v>4440</v>
      </c>
      <c r="H335" s="145">
        <v>2</v>
      </c>
      <c r="I335" s="120">
        <f t="shared" si="6"/>
        <v>7.1040000000000001</v>
      </c>
      <c r="J335" s="119" t="s">
        <v>777</v>
      </c>
      <c r="K335" s="119"/>
    </row>
    <row r="336" spans="1:11">
      <c r="A336" s="120"/>
      <c r="B336" s="119">
        <v>67</v>
      </c>
      <c r="C336" s="120" t="s">
        <v>852</v>
      </c>
      <c r="D336" s="124">
        <v>200</v>
      </c>
      <c r="E336" s="122">
        <v>200</v>
      </c>
      <c r="F336" s="123">
        <v>15</v>
      </c>
      <c r="G336" s="120">
        <v>1140</v>
      </c>
      <c r="H336" s="120">
        <v>2</v>
      </c>
      <c r="I336" s="120">
        <f t="shared" si="6"/>
        <v>1.8240000000000001</v>
      </c>
      <c r="J336" s="119" t="s">
        <v>777</v>
      </c>
      <c r="K336" s="119"/>
    </row>
    <row r="337" spans="1:11">
      <c r="A337" s="120"/>
      <c r="B337" s="119">
        <v>68</v>
      </c>
      <c r="C337" s="120" t="s">
        <v>853</v>
      </c>
      <c r="D337" s="266" t="s">
        <v>854</v>
      </c>
      <c r="E337" s="267"/>
      <c r="F337" s="268"/>
      <c r="G337" s="120">
        <v>1433</v>
      </c>
      <c r="H337" s="120">
        <v>2</v>
      </c>
      <c r="I337" s="120">
        <v>5.72</v>
      </c>
      <c r="J337" s="119" t="s">
        <v>777</v>
      </c>
      <c r="K337" s="119"/>
    </row>
    <row r="338" spans="1:11">
      <c r="A338" s="120"/>
      <c r="B338" s="119">
        <v>69</v>
      </c>
      <c r="C338" s="120" t="s">
        <v>855</v>
      </c>
      <c r="D338" s="124">
        <v>200</v>
      </c>
      <c r="E338" s="122">
        <v>200</v>
      </c>
      <c r="F338" s="123">
        <v>15</v>
      </c>
      <c r="G338" s="120">
        <v>4440</v>
      </c>
      <c r="H338" s="120">
        <v>2</v>
      </c>
      <c r="I338" s="120">
        <f>(((D338*2)+(E338*2))*G338)*H338/1000000</f>
        <v>7.1040000000000001</v>
      </c>
      <c r="J338" s="119" t="s">
        <v>777</v>
      </c>
      <c r="K338" s="119"/>
    </row>
    <row r="339" spans="1:11">
      <c r="A339" s="120"/>
      <c r="B339" s="119">
        <v>70</v>
      </c>
      <c r="C339" s="120" t="s">
        <v>856</v>
      </c>
      <c r="D339" s="124">
        <v>200</v>
      </c>
      <c r="E339" s="122">
        <v>200</v>
      </c>
      <c r="F339" s="123">
        <v>15</v>
      </c>
      <c r="G339" s="120">
        <v>1828</v>
      </c>
      <c r="H339" s="120">
        <v>2</v>
      </c>
      <c r="I339" s="120">
        <f>(((D339*2)+(E339*2))*G339)*H339/1000000</f>
        <v>2.9247999999999998</v>
      </c>
      <c r="J339" s="119" t="s">
        <v>777</v>
      </c>
      <c r="K339" s="119"/>
    </row>
    <row r="340" spans="1:11">
      <c r="A340" s="120"/>
      <c r="B340" s="119">
        <v>71</v>
      </c>
      <c r="C340" s="120" t="s">
        <v>857</v>
      </c>
      <c r="D340" s="266" t="s">
        <v>858</v>
      </c>
      <c r="E340" s="267"/>
      <c r="F340" s="268"/>
      <c r="G340" s="120">
        <v>1358</v>
      </c>
      <c r="H340" s="120">
        <v>2</v>
      </c>
      <c r="I340" s="120">
        <v>5.3</v>
      </c>
      <c r="J340" s="119" t="s">
        <v>777</v>
      </c>
      <c r="K340" s="119"/>
    </row>
    <row r="341" spans="1:11">
      <c r="A341" s="120"/>
      <c r="B341" s="119">
        <v>72</v>
      </c>
      <c r="C341" s="120" t="s">
        <v>859</v>
      </c>
      <c r="D341" s="125"/>
      <c r="E341" s="126" t="s">
        <v>860</v>
      </c>
      <c r="F341" s="127"/>
      <c r="G341" s="120"/>
      <c r="H341" s="120">
        <v>2</v>
      </c>
      <c r="I341" s="120">
        <v>1.133</v>
      </c>
      <c r="J341" s="119" t="s">
        <v>777</v>
      </c>
      <c r="K341" s="119"/>
    </row>
    <row r="342" spans="1:11">
      <c r="A342" s="120"/>
      <c r="B342" s="119">
        <v>73</v>
      </c>
      <c r="C342" s="120" t="s">
        <v>861</v>
      </c>
      <c r="D342" s="266" t="s">
        <v>862</v>
      </c>
      <c r="E342" s="267"/>
      <c r="F342" s="268"/>
      <c r="G342" s="120">
        <v>1368</v>
      </c>
      <c r="H342" s="120">
        <v>2</v>
      </c>
      <c r="I342" s="120">
        <v>5.12</v>
      </c>
      <c r="J342" s="119" t="s">
        <v>777</v>
      </c>
      <c r="K342" s="119"/>
    </row>
    <row r="343" spans="1:11">
      <c r="A343" s="120"/>
      <c r="B343" s="119">
        <v>74</v>
      </c>
      <c r="C343" s="120" t="s">
        <v>863</v>
      </c>
      <c r="D343" s="124">
        <v>150</v>
      </c>
      <c r="E343" s="122">
        <v>150</v>
      </c>
      <c r="F343" s="123">
        <v>10</v>
      </c>
      <c r="G343" s="120">
        <v>2128</v>
      </c>
      <c r="H343" s="120">
        <v>4</v>
      </c>
      <c r="I343" s="120">
        <f>(((D343*2)+(E343*2))*G343)*H343/1000000</f>
        <v>5.1071999999999997</v>
      </c>
      <c r="J343" s="119" t="s">
        <v>777</v>
      </c>
      <c r="K343" s="119"/>
    </row>
    <row r="344" spans="1:11">
      <c r="A344" s="120"/>
      <c r="B344" s="119">
        <v>75</v>
      </c>
      <c r="C344" s="120" t="s">
        <v>864</v>
      </c>
      <c r="D344" s="266" t="s">
        <v>525</v>
      </c>
      <c r="E344" s="267"/>
      <c r="F344" s="268"/>
      <c r="G344" s="120">
        <v>869</v>
      </c>
      <c r="H344" s="120">
        <v>2</v>
      </c>
      <c r="I344" s="120">
        <v>1.22</v>
      </c>
      <c r="J344" s="119" t="s">
        <v>777</v>
      </c>
      <c r="K344" s="119"/>
    </row>
    <row r="345" spans="1:11">
      <c r="A345" s="120"/>
      <c r="B345" s="119">
        <v>76</v>
      </c>
      <c r="C345" s="120" t="s">
        <v>865</v>
      </c>
      <c r="D345" s="266" t="s">
        <v>866</v>
      </c>
      <c r="E345" s="267"/>
      <c r="F345" s="268"/>
      <c r="G345" s="120">
        <v>480</v>
      </c>
      <c r="H345" s="120">
        <v>2</v>
      </c>
      <c r="I345" s="120">
        <v>0.82</v>
      </c>
      <c r="J345" s="119" t="s">
        <v>777</v>
      </c>
      <c r="K345" s="119"/>
    </row>
    <row r="346" spans="1:11">
      <c r="A346" s="120"/>
      <c r="B346" s="119">
        <v>77</v>
      </c>
      <c r="C346" s="120" t="s">
        <v>867</v>
      </c>
      <c r="D346" s="124">
        <v>150</v>
      </c>
      <c r="E346" s="122">
        <v>150</v>
      </c>
      <c r="F346" s="123">
        <v>10</v>
      </c>
      <c r="G346" s="120">
        <v>2216</v>
      </c>
      <c r="H346" s="120">
        <v>4</v>
      </c>
      <c r="I346" s="120">
        <f>(((D346*2)+(E346*2))*G346)*H346/1000000</f>
        <v>5.3183999999999996</v>
      </c>
      <c r="J346" s="119" t="s">
        <v>777</v>
      </c>
      <c r="K346" s="119"/>
    </row>
    <row r="347" spans="1:11">
      <c r="A347" s="120"/>
      <c r="B347" s="119">
        <v>78</v>
      </c>
      <c r="C347" s="120" t="s">
        <v>868</v>
      </c>
      <c r="D347" s="266" t="s">
        <v>869</v>
      </c>
      <c r="E347" s="267"/>
      <c r="F347" s="268"/>
      <c r="G347" s="120">
        <v>800</v>
      </c>
      <c r="H347" s="120">
        <v>2</v>
      </c>
      <c r="I347" s="120">
        <v>1.19</v>
      </c>
      <c r="J347" s="119" t="s">
        <v>777</v>
      </c>
      <c r="K347" s="119"/>
    </row>
    <row r="348" spans="1:11">
      <c r="A348" s="120"/>
      <c r="B348" s="119">
        <v>79</v>
      </c>
      <c r="C348" s="120" t="s">
        <v>870</v>
      </c>
      <c r="D348" s="266" t="s">
        <v>871</v>
      </c>
      <c r="E348" s="267"/>
      <c r="F348" s="268"/>
      <c r="G348" s="120">
        <v>520</v>
      </c>
      <c r="H348" s="120">
        <v>2</v>
      </c>
      <c r="I348" s="120">
        <v>0.9</v>
      </c>
      <c r="J348" s="119" t="s">
        <v>777</v>
      </c>
      <c r="K348" s="119"/>
    </row>
    <row r="349" spans="1:11">
      <c r="A349" s="120"/>
      <c r="B349" s="119">
        <v>80</v>
      </c>
      <c r="C349" s="120" t="s">
        <v>872</v>
      </c>
      <c r="D349" s="124" t="s">
        <v>839</v>
      </c>
      <c r="E349" s="122"/>
      <c r="F349" s="123"/>
      <c r="G349" s="120">
        <v>7488</v>
      </c>
      <c r="H349" s="120">
        <v>4</v>
      </c>
      <c r="I349" s="120">
        <v>25.14</v>
      </c>
      <c r="J349" s="119" t="s">
        <v>777</v>
      </c>
      <c r="K349" s="119"/>
    </row>
    <row r="350" spans="1:11">
      <c r="A350" s="120"/>
      <c r="B350" s="119">
        <v>81</v>
      </c>
      <c r="C350" s="120" t="s">
        <v>873</v>
      </c>
      <c r="D350" s="266" t="s">
        <v>874</v>
      </c>
      <c r="E350" s="267"/>
      <c r="F350" s="268"/>
      <c r="G350" s="120">
        <v>621</v>
      </c>
      <c r="H350" s="120">
        <v>4</v>
      </c>
      <c r="I350" s="120">
        <v>2.04</v>
      </c>
      <c r="J350" s="119" t="s">
        <v>777</v>
      </c>
      <c r="K350" s="119"/>
    </row>
    <row r="351" spans="1:11">
      <c r="A351" s="120"/>
      <c r="B351" s="119">
        <v>82</v>
      </c>
      <c r="C351" s="120" t="s">
        <v>875</v>
      </c>
      <c r="D351" s="266" t="s">
        <v>876</v>
      </c>
      <c r="E351" s="267"/>
      <c r="F351" s="268"/>
      <c r="G351" s="120">
        <v>593</v>
      </c>
      <c r="H351" s="120">
        <v>4</v>
      </c>
      <c r="I351" s="120">
        <v>1.88</v>
      </c>
      <c r="J351" s="119" t="s">
        <v>777</v>
      </c>
      <c r="K351" s="119"/>
    </row>
    <row r="352" spans="1:11">
      <c r="A352" s="120"/>
      <c r="B352" s="119">
        <v>83</v>
      </c>
      <c r="C352" s="120" t="s">
        <v>877</v>
      </c>
      <c r="D352" s="266" t="s">
        <v>878</v>
      </c>
      <c r="E352" s="267"/>
      <c r="F352" s="268"/>
      <c r="G352" s="120">
        <v>318</v>
      </c>
      <c r="H352" s="120">
        <v>4</v>
      </c>
      <c r="I352" s="120">
        <v>0.63</v>
      </c>
      <c r="J352" s="119" t="s">
        <v>777</v>
      </c>
      <c r="K352" s="119"/>
    </row>
    <row r="353" spans="1:11">
      <c r="A353" s="120"/>
      <c r="B353" s="119">
        <v>84</v>
      </c>
      <c r="C353" s="120" t="s">
        <v>879</v>
      </c>
      <c r="D353" s="266" t="s">
        <v>880</v>
      </c>
      <c r="E353" s="267"/>
      <c r="F353" s="268"/>
      <c r="G353" s="120">
        <v>1419</v>
      </c>
      <c r="H353" s="120">
        <v>4</v>
      </c>
      <c r="I353" s="120">
        <v>5.4</v>
      </c>
      <c r="J353" s="119" t="s">
        <v>777</v>
      </c>
      <c r="K353" s="119"/>
    </row>
    <row r="354" spans="1:11">
      <c r="A354" s="120"/>
      <c r="B354" s="119">
        <v>85</v>
      </c>
      <c r="C354" s="120" t="s">
        <v>881</v>
      </c>
      <c r="D354" s="266" t="s">
        <v>882</v>
      </c>
      <c r="E354" s="267"/>
      <c r="F354" s="268"/>
      <c r="G354" s="120">
        <v>1419</v>
      </c>
      <c r="H354" s="120">
        <v>4</v>
      </c>
      <c r="I354" s="120">
        <v>4.76</v>
      </c>
      <c r="J354" s="119" t="s">
        <v>777</v>
      </c>
      <c r="K354" s="119"/>
    </row>
    <row r="355" spans="1:11">
      <c r="A355" s="120"/>
      <c r="B355" s="119">
        <v>86</v>
      </c>
      <c r="C355" s="120" t="s">
        <v>883</v>
      </c>
      <c r="D355" s="266" t="s">
        <v>787</v>
      </c>
      <c r="E355" s="267"/>
      <c r="F355" s="268"/>
      <c r="G355" s="120">
        <v>1419</v>
      </c>
      <c r="H355" s="145">
        <v>4</v>
      </c>
      <c r="I355" s="120">
        <v>2.48</v>
      </c>
      <c r="J355" s="119" t="s">
        <v>777</v>
      </c>
      <c r="K355" s="119"/>
    </row>
    <row r="356" spans="1:11">
      <c r="A356" s="120"/>
      <c r="B356" s="119">
        <v>87</v>
      </c>
      <c r="C356" s="120" t="s">
        <v>884</v>
      </c>
      <c r="D356" s="266" t="s">
        <v>885</v>
      </c>
      <c r="E356" s="267"/>
      <c r="F356" s="268"/>
      <c r="G356" s="120">
        <v>622</v>
      </c>
      <c r="H356" s="145">
        <v>4</v>
      </c>
      <c r="I356" s="120">
        <v>2.08</v>
      </c>
      <c r="J356" s="119" t="s">
        <v>777</v>
      </c>
      <c r="K356" s="119"/>
    </row>
    <row r="357" spans="1:11">
      <c r="A357" s="120"/>
      <c r="B357" s="119">
        <v>88</v>
      </c>
      <c r="C357" s="120" t="s">
        <v>886</v>
      </c>
      <c r="D357" s="266" t="s">
        <v>845</v>
      </c>
      <c r="E357" s="267"/>
      <c r="F357" s="268"/>
      <c r="G357" s="120">
        <v>622</v>
      </c>
      <c r="H357" s="145">
        <v>4</v>
      </c>
      <c r="I357" s="120">
        <v>1.8</v>
      </c>
      <c r="J357" s="119" t="s">
        <v>777</v>
      </c>
      <c r="K357" s="119"/>
    </row>
    <row r="358" spans="1:11">
      <c r="A358" s="120"/>
      <c r="B358" s="119">
        <v>89</v>
      </c>
      <c r="C358" s="120" t="s">
        <v>887</v>
      </c>
      <c r="D358" s="266" t="s">
        <v>787</v>
      </c>
      <c r="E358" s="267"/>
      <c r="F358" s="268"/>
      <c r="G358" s="120">
        <v>622</v>
      </c>
      <c r="H358" s="145">
        <v>4</v>
      </c>
      <c r="I358" s="120">
        <v>1.08</v>
      </c>
      <c r="J358" s="119" t="s">
        <v>777</v>
      </c>
      <c r="K358" s="119"/>
    </row>
    <row r="359" spans="1:11">
      <c r="A359" s="120"/>
      <c r="B359" s="119">
        <v>90</v>
      </c>
      <c r="C359" s="120" t="s">
        <v>888</v>
      </c>
      <c r="D359" s="266" t="s">
        <v>889</v>
      </c>
      <c r="E359" s="267"/>
      <c r="F359" s="268"/>
      <c r="G359" s="120">
        <v>1138</v>
      </c>
      <c r="H359" s="145">
        <v>4</v>
      </c>
      <c r="I359" s="120">
        <v>4.8</v>
      </c>
      <c r="J359" s="119" t="s">
        <v>777</v>
      </c>
      <c r="K359" s="119"/>
    </row>
    <row r="360" spans="1:11">
      <c r="A360" s="120"/>
      <c r="B360" s="119">
        <v>91</v>
      </c>
      <c r="C360" s="120" t="s">
        <v>890</v>
      </c>
      <c r="D360" s="266" t="s">
        <v>891</v>
      </c>
      <c r="E360" s="267"/>
      <c r="F360" s="268"/>
      <c r="G360" s="120">
        <v>1138</v>
      </c>
      <c r="H360" s="145">
        <v>4</v>
      </c>
      <c r="I360" s="120">
        <v>4</v>
      </c>
      <c r="J360" s="119" t="s">
        <v>777</v>
      </c>
      <c r="K360" s="119"/>
    </row>
    <row r="361" spans="1:11">
      <c r="A361" s="120"/>
      <c r="B361" s="119">
        <v>92</v>
      </c>
      <c r="C361" s="120" t="s">
        <v>892</v>
      </c>
      <c r="D361" s="266" t="s">
        <v>787</v>
      </c>
      <c r="E361" s="267"/>
      <c r="F361" s="268"/>
      <c r="G361" s="120">
        <v>1138</v>
      </c>
      <c r="H361" s="145">
        <v>4</v>
      </c>
      <c r="I361" s="120">
        <v>2</v>
      </c>
      <c r="J361" s="119" t="s">
        <v>777</v>
      </c>
      <c r="K361" s="119"/>
    </row>
    <row r="362" spans="1:11">
      <c r="A362" s="120"/>
      <c r="B362" s="119">
        <v>93</v>
      </c>
      <c r="C362" s="120" t="s">
        <v>893</v>
      </c>
      <c r="D362" s="266" t="s">
        <v>847</v>
      </c>
      <c r="E362" s="267"/>
      <c r="F362" s="268"/>
      <c r="G362" s="120">
        <v>587</v>
      </c>
      <c r="H362" s="145">
        <v>4</v>
      </c>
      <c r="I362" s="120">
        <v>2.16</v>
      </c>
      <c r="J362" s="119" t="s">
        <v>777</v>
      </c>
      <c r="K362" s="119"/>
    </row>
    <row r="363" spans="1:11">
      <c r="A363" s="120"/>
      <c r="B363" s="119">
        <v>94</v>
      </c>
      <c r="C363" s="120" t="s">
        <v>894</v>
      </c>
      <c r="D363" s="124">
        <v>200</v>
      </c>
      <c r="E363" s="122">
        <v>200</v>
      </c>
      <c r="F363" s="123">
        <v>15</v>
      </c>
      <c r="G363" s="120">
        <v>2551</v>
      </c>
      <c r="H363" s="120">
        <v>4</v>
      </c>
      <c r="I363" s="120">
        <f t="shared" ref="I363:I380" si="7">(((D363*2)+(E363*2))*G363)*H363/1000000</f>
        <v>8.1631999999999998</v>
      </c>
      <c r="J363" s="119" t="s">
        <v>777</v>
      </c>
      <c r="K363" s="119"/>
    </row>
    <row r="364" spans="1:11">
      <c r="A364" s="120"/>
      <c r="B364" s="119">
        <v>95</v>
      </c>
      <c r="C364" s="120" t="s">
        <v>895</v>
      </c>
      <c r="D364" s="124">
        <v>200</v>
      </c>
      <c r="E364" s="122">
        <v>200</v>
      </c>
      <c r="F364" s="123">
        <v>15</v>
      </c>
      <c r="G364" s="120">
        <v>2709</v>
      </c>
      <c r="H364" s="120">
        <v>4</v>
      </c>
      <c r="I364" s="120">
        <f t="shared" si="7"/>
        <v>8.6687999999999992</v>
      </c>
      <c r="J364" s="119" t="s">
        <v>777</v>
      </c>
      <c r="K364" s="119"/>
    </row>
    <row r="365" spans="1:11">
      <c r="A365" s="120"/>
      <c r="B365" s="119">
        <v>96</v>
      </c>
      <c r="C365" s="120" t="s">
        <v>896</v>
      </c>
      <c r="D365" s="124">
        <v>200</v>
      </c>
      <c r="E365" s="122">
        <v>200</v>
      </c>
      <c r="F365" s="123">
        <v>15</v>
      </c>
      <c r="G365" s="120">
        <v>2886</v>
      </c>
      <c r="H365" s="120">
        <v>4</v>
      </c>
      <c r="I365" s="120">
        <f t="shared" si="7"/>
        <v>9.2352000000000007</v>
      </c>
      <c r="J365" s="119" t="s">
        <v>777</v>
      </c>
      <c r="K365" s="119"/>
    </row>
    <row r="366" spans="1:11">
      <c r="A366" s="120"/>
      <c r="B366" s="119">
        <v>97</v>
      </c>
      <c r="C366" s="120" t="s">
        <v>897</v>
      </c>
      <c r="D366" s="124">
        <v>200</v>
      </c>
      <c r="E366" s="122">
        <v>200</v>
      </c>
      <c r="F366" s="123">
        <v>15</v>
      </c>
      <c r="G366" s="120">
        <v>2943</v>
      </c>
      <c r="H366" s="120">
        <v>4</v>
      </c>
      <c r="I366" s="120">
        <f t="shared" si="7"/>
        <v>9.4176000000000002</v>
      </c>
      <c r="J366" s="119" t="s">
        <v>777</v>
      </c>
      <c r="K366" s="119"/>
    </row>
    <row r="367" spans="1:11">
      <c r="A367" s="120"/>
      <c r="B367" s="119">
        <v>98</v>
      </c>
      <c r="C367" s="120" t="s">
        <v>898</v>
      </c>
      <c r="D367" s="124">
        <v>200</v>
      </c>
      <c r="E367" s="122">
        <v>200</v>
      </c>
      <c r="F367" s="123">
        <v>15</v>
      </c>
      <c r="G367" s="120">
        <v>1808</v>
      </c>
      <c r="H367" s="120">
        <v>4</v>
      </c>
      <c r="I367" s="120">
        <f t="shared" si="7"/>
        <v>5.7855999999999996</v>
      </c>
      <c r="J367" s="119" t="s">
        <v>777</v>
      </c>
      <c r="K367" s="119"/>
    </row>
    <row r="368" spans="1:11">
      <c r="A368" s="120"/>
      <c r="B368" s="119">
        <v>99</v>
      </c>
      <c r="C368" s="120" t="s">
        <v>899</v>
      </c>
      <c r="D368" s="124">
        <v>200</v>
      </c>
      <c r="E368" s="122">
        <v>200</v>
      </c>
      <c r="F368" s="123">
        <v>15</v>
      </c>
      <c r="G368" s="120">
        <v>2027</v>
      </c>
      <c r="H368" s="120">
        <v>4</v>
      </c>
      <c r="I368" s="120">
        <f t="shared" si="7"/>
        <v>6.4863999999999997</v>
      </c>
      <c r="J368" s="119" t="s">
        <v>777</v>
      </c>
      <c r="K368" s="119"/>
    </row>
    <row r="369" spans="1:11">
      <c r="A369" s="120"/>
      <c r="B369" s="119">
        <v>100</v>
      </c>
      <c r="C369" s="120" t="s">
        <v>900</v>
      </c>
      <c r="D369" s="124">
        <v>200</v>
      </c>
      <c r="E369" s="122">
        <v>200</v>
      </c>
      <c r="F369" s="123">
        <v>15</v>
      </c>
      <c r="G369" s="120">
        <v>2267</v>
      </c>
      <c r="H369" s="120">
        <v>4</v>
      </c>
      <c r="I369" s="120">
        <f t="shared" si="7"/>
        <v>7.2544000000000004</v>
      </c>
      <c r="J369" s="119" t="s">
        <v>777</v>
      </c>
      <c r="K369" s="119"/>
    </row>
    <row r="370" spans="1:11">
      <c r="A370" s="120"/>
      <c r="B370" s="119">
        <v>101</v>
      </c>
      <c r="C370" s="120" t="s">
        <v>901</v>
      </c>
      <c r="D370" s="124">
        <v>200</v>
      </c>
      <c r="E370" s="122">
        <v>200</v>
      </c>
      <c r="F370" s="123">
        <v>15</v>
      </c>
      <c r="G370" s="120">
        <v>2395</v>
      </c>
      <c r="H370" s="120">
        <v>4</v>
      </c>
      <c r="I370" s="120">
        <f t="shared" si="7"/>
        <v>7.6639999999999997</v>
      </c>
      <c r="J370" s="119" t="s">
        <v>777</v>
      </c>
      <c r="K370" s="119"/>
    </row>
    <row r="371" spans="1:11">
      <c r="A371" s="120"/>
      <c r="B371" s="119">
        <v>102</v>
      </c>
      <c r="C371" s="120" t="s">
        <v>902</v>
      </c>
      <c r="D371" s="124">
        <v>200</v>
      </c>
      <c r="E371" s="122">
        <v>200</v>
      </c>
      <c r="F371" s="123">
        <v>15</v>
      </c>
      <c r="G371" s="120">
        <v>4480</v>
      </c>
      <c r="H371" s="120">
        <v>4</v>
      </c>
      <c r="I371" s="120">
        <f t="shared" si="7"/>
        <v>14.336</v>
      </c>
      <c r="J371" s="119" t="s">
        <v>777</v>
      </c>
      <c r="K371" s="119"/>
    </row>
    <row r="372" spans="1:11">
      <c r="A372" s="120"/>
      <c r="B372" s="119">
        <v>103</v>
      </c>
      <c r="C372" s="120" t="s">
        <v>903</v>
      </c>
      <c r="D372" s="124">
        <v>200</v>
      </c>
      <c r="E372" s="122">
        <v>200</v>
      </c>
      <c r="F372" s="123">
        <v>15</v>
      </c>
      <c r="G372" s="120">
        <v>2150</v>
      </c>
      <c r="H372" s="120">
        <v>4</v>
      </c>
      <c r="I372" s="120">
        <f t="shared" si="7"/>
        <v>6.88</v>
      </c>
      <c r="J372" s="119" t="s">
        <v>777</v>
      </c>
      <c r="K372" s="119"/>
    </row>
    <row r="373" spans="1:11">
      <c r="A373" s="120"/>
      <c r="B373" s="119">
        <v>104</v>
      </c>
      <c r="C373" s="120" t="s">
        <v>904</v>
      </c>
      <c r="D373" s="124">
        <v>200</v>
      </c>
      <c r="E373" s="122">
        <v>200</v>
      </c>
      <c r="F373" s="123">
        <v>15</v>
      </c>
      <c r="G373" s="120">
        <v>4862</v>
      </c>
      <c r="H373" s="120">
        <v>2</v>
      </c>
      <c r="I373" s="120">
        <f t="shared" si="7"/>
        <v>7.7792000000000003</v>
      </c>
      <c r="J373" s="119" t="s">
        <v>777</v>
      </c>
      <c r="K373" s="119"/>
    </row>
    <row r="374" spans="1:11">
      <c r="A374" s="120"/>
      <c r="B374" s="119">
        <v>105</v>
      </c>
      <c r="C374" s="120" t="s">
        <v>905</v>
      </c>
      <c r="D374" s="124">
        <v>200</v>
      </c>
      <c r="E374" s="122">
        <v>200</v>
      </c>
      <c r="F374" s="123">
        <v>15</v>
      </c>
      <c r="G374" s="120">
        <v>2906</v>
      </c>
      <c r="H374" s="120">
        <v>2</v>
      </c>
      <c r="I374" s="120">
        <f t="shared" si="7"/>
        <v>4.6496000000000004</v>
      </c>
      <c r="J374" s="119" t="s">
        <v>777</v>
      </c>
      <c r="K374" s="119"/>
    </row>
    <row r="375" spans="1:11">
      <c r="A375" s="120"/>
      <c r="B375" s="119">
        <v>106</v>
      </c>
      <c r="C375" s="120" t="s">
        <v>906</v>
      </c>
      <c r="D375" s="124">
        <v>200</v>
      </c>
      <c r="E375" s="122">
        <v>200</v>
      </c>
      <c r="F375" s="123">
        <v>15</v>
      </c>
      <c r="G375" s="120">
        <v>5236</v>
      </c>
      <c r="H375" s="120">
        <v>2</v>
      </c>
      <c r="I375" s="120">
        <f t="shared" si="7"/>
        <v>8.3775999999999993</v>
      </c>
      <c r="J375" s="119" t="s">
        <v>777</v>
      </c>
      <c r="K375" s="119"/>
    </row>
    <row r="376" spans="1:11">
      <c r="A376" s="120"/>
      <c r="B376" s="119">
        <v>107</v>
      </c>
      <c r="C376" s="120" t="s">
        <v>907</v>
      </c>
      <c r="D376" s="124">
        <v>200</v>
      </c>
      <c r="E376" s="122">
        <v>200</v>
      </c>
      <c r="F376" s="123">
        <v>15</v>
      </c>
      <c r="G376" s="120">
        <v>3448</v>
      </c>
      <c r="H376" s="120">
        <v>2</v>
      </c>
      <c r="I376" s="120">
        <f t="shared" si="7"/>
        <v>5.5167999999999999</v>
      </c>
      <c r="J376" s="119" t="s">
        <v>777</v>
      </c>
      <c r="K376" s="119"/>
    </row>
    <row r="377" spans="1:11">
      <c r="A377" s="120"/>
      <c r="B377" s="119">
        <v>108</v>
      </c>
      <c r="C377" s="120" t="s">
        <v>908</v>
      </c>
      <c r="D377" s="124">
        <v>200</v>
      </c>
      <c r="E377" s="122">
        <v>200</v>
      </c>
      <c r="F377" s="123">
        <v>15</v>
      </c>
      <c r="G377" s="120">
        <v>5612</v>
      </c>
      <c r="H377" s="120">
        <v>2</v>
      </c>
      <c r="I377" s="120">
        <f t="shared" si="7"/>
        <v>8.9792000000000005</v>
      </c>
      <c r="J377" s="119" t="s">
        <v>777</v>
      </c>
      <c r="K377" s="119"/>
    </row>
    <row r="378" spans="1:11">
      <c r="A378" s="120"/>
      <c r="B378" s="119">
        <v>109</v>
      </c>
      <c r="C378" s="120" t="s">
        <v>909</v>
      </c>
      <c r="D378" s="124">
        <v>200</v>
      </c>
      <c r="E378" s="122">
        <v>200</v>
      </c>
      <c r="F378" s="123">
        <v>15</v>
      </c>
      <c r="G378" s="120">
        <v>3988</v>
      </c>
      <c r="H378" s="120">
        <v>2</v>
      </c>
      <c r="I378" s="120">
        <f t="shared" si="7"/>
        <v>6.3807999999999998</v>
      </c>
      <c r="J378" s="119" t="s">
        <v>777</v>
      </c>
      <c r="K378" s="119"/>
    </row>
    <row r="379" spans="1:11">
      <c r="A379" s="120"/>
      <c r="B379" s="119">
        <v>110</v>
      </c>
      <c r="C379" s="120" t="s">
        <v>910</v>
      </c>
      <c r="D379" s="124">
        <v>200</v>
      </c>
      <c r="E379" s="122">
        <v>200</v>
      </c>
      <c r="F379" s="123">
        <v>15</v>
      </c>
      <c r="G379" s="120">
        <v>5986</v>
      </c>
      <c r="H379" s="120">
        <v>2</v>
      </c>
      <c r="I379" s="120">
        <f t="shared" si="7"/>
        <v>9.5776000000000003</v>
      </c>
      <c r="J379" s="119" t="s">
        <v>777</v>
      </c>
      <c r="K379" s="119"/>
    </row>
    <row r="380" spans="1:11">
      <c r="A380" s="120"/>
      <c r="B380" s="119">
        <v>111</v>
      </c>
      <c r="C380" s="120" t="s">
        <v>911</v>
      </c>
      <c r="D380" s="124">
        <v>200</v>
      </c>
      <c r="E380" s="122">
        <v>200</v>
      </c>
      <c r="F380" s="123">
        <v>15</v>
      </c>
      <c r="G380" s="120">
        <v>4440</v>
      </c>
      <c r="H380" s="120">
        <v>2</v>
      </c>
      <c r="I380" s="120">
        <f t="shared" si="7"/>
        <v>7.1040000000000001</v>
      </c>
      <c r="J380" s="119" t="s">
        <v>777</v>
      </c>
      <c r="K380" s="119"/>
    </row>
    <row r="381" spans="1:11">
      <c r="A381" s="120"/>
      <c r="B381" s="119">
        <v>112</v>
      </c>
      <c r="C381" s="120" t="s">
        <v>912</v>
      </c>
      <c r="D381" s="266" t="s">
        <v>913</v>
      </c>
      <c r="E381" s="267"/>
      <c r="F381" s="268"/>
      <c r="G381" s="120">
        <v>1465</v>
      </c>
      <c r="H381" s="120">
        <v>2</v>
      </c>
      <c r="I381" s="120">
        <v>5.4</v>
      </c>
      <c r="J381" s="119" t="s">
        <v>777</v>
      </c>
      <c r="K381" s="119"/>
    </row>
    <row r="382" spans="1:11">
      <c r="A382" s="120"/>
      <c r="B382" s="119">
        <v>113</v>
      </c>
      <c r="C382" s="120" t="s">
        <v>914</v>
      </c>
      <c r="D382" s="125"/>
      <c r="E382" s="126" t="s">
        <v>915</v>
      </c>
      <c r="F382" s="127"/>
      <c r="G382" s="120"/>
      <c r="H382" s="120">
        <v>2</v>
      </c>
      <c r="I382" s="120">
        <v>1.1870000000000001</v>
      </c>
      <c r="J382" s="119" t="s">
        <v>777</v>
      </c>
      <c r="K382" s="119"/>
    </row>
    <row r="383" spans="1:11">
      <c r="A383" s="120"/>
      <c r="B383" s="119">
        <v>114</v>
      </c>
      <c r="C383" s="120" t="s">
        <v>916</v>
      </c>
      <c r="D383" s="125"/>
      <c r="E383" s="126"/>
      <c r="F383" s="127"/>
      <c r="G383" s="120"/>
      <c r="H383" s="120">
        <v>2</v>
      </c>
      <c r="I383" s="120">
        <v>1.325</v>
      </c>
      <c r="J383" s="119" t="s">
        <v>777</v>
      </c>
      <c r="K383" s="119"/>
    </row>
    <row r="384" spans="1:11">
      <c r="A384" s="120"/>
      <c r="B384" s="119">
        <v>115</v>
      </c>
      <c r="C384" s="120" t="s">
        <v>917</v>
      </c>
      <c r="D384" s="124">
        <v>150</v>
      </c>
      <c r="E384" s="122">
        <v>150</v>
      </c>
      <c r="F384" s="123">
        <v>10</v>
      </c>
      <c r="G384" s="120">
        <v>2274</v>
      </c>
      <c r="H384" s="120">
        <v>4</v>
      </c>
      <c r="I384" s="120">
        <f>(((D384*2)+(E384*2))*G384)*H384/1000000</f>
        <v>5.4576000000000002</v>
      </c>
      <c r="J384" s="119" t="s">
        <v>777</v>
      </c>
      <c r="K384" s="119"/>
    </row>
    <row r="385" spans="1:11">
      <c r="A385" s="120"/>
      <c r="B385" s="119">
        <v>116</v>
      </c>
      <c r="C385" s="120" t="s">
        <v>918</v>
      </c>
      <c r="D385" s="266" t="s">
        <v>919</v>
      </c>
      <c r="E385" s="267"/>
      <c r="F385" s="268"/>
      <c r="G385" s="120">
        <v>902</v>
      </c>
      <c r="H385" s="120">
        <v>2</v>
      </c>
      <c r="I385" s="120">
        <v>1.44</v>
      </c>
      <c r="J385" s="119" t="s">
        <v>777</v>
      </c>
      <c r="K385" s="119"/>
    </row>
    <row r="386" spans="1:11">
      <c r="A386" s="120"/>
      <c r="B386" s="119">
        <v>117</v>
      </c>
      <c r="C386" s="120" t="s">
        <v>920</v>
      </c>
      <c r="D386" s="266" t="s">
        <v>921</v>
      </c>
      <c r="E386" s="267"/>
      <c r="F386" s="268"/>
      <c r="G386" s="120">
        <v>520</v>
      </c>
      <c r="H386" s="120">
        <v>2</v>
      </c>
      <c r="I386" s="120">
        <v>0.94</v>
      </c>
      <c r="J386" s="119" t="s">
        <v>777</v>
      </c>
      <c r="K386" s="119"/>
    </row>
    <row r="387" spans="1:11">
      <c r="A387" s="120"/>
      <c r="B387" s="119">
        <v>118</v>
      </c>
      <c r="C387" s="120" t="s">
        <v>922</v>
      </c>
      <c r="D387" s="124">
        <v>150</v>
      </c>
      <c r="E387" s="122">
        <v>150</v>
      </c>
      <c r="F387" s="123">
        <v>10</v>
      </c>
      <c r="G387" s="120">
        <v>2588</v>
      </c>
      <c r="H387" s="120">
        <v>4</v>
      </c>
      <c r="I387" s="120">
        <f>(((D387*2)+(E387*2))*G387)*H387/1000000</f>
        <v>6.2111999999999998</v>
      </c>
      <c r="J387" s="119" t="s">
        <v>777</v>
      </c>
      <c r="K387" s="119"/>
    </row>
    <row r="388" spans="1:11">
      <c r="A388" s="120"/>
      <c r="B388" s="119">
        <v>119</v>
      </c>
      <c r="C388" s="120" t="s">
        <v>923</v>
      </c>
      <c r="D388" s="124" t="s">
        <v>924</v>
      </c>
      <c r="E388" s="122"/>
      <c r="F388" s="123"/>
      <c r="G388" s="120">
        <v>842</v>
      </c>
      <c r="H388" s="120">
        <v>2</v>
      </c>
      <c r="I388" s="120">
        <v>1.36</v>
      </c>
      <c r="J388" s="119" t="s">
        <v>777</v>
      </c>
      <c r="K388" s="119"/>
    </row>
    <row r="389" spans="1:11">
      <c r="A389" s="120"/>
      <c r="B389" s="119">
        <v>120</v>
      </c>
      <c r="C389" s="120" t="s">
        <v>925</v>
      </c>
      <c r="D389" s="266" t="s">
        <v>926</v>
      </c>
      <c r="E389" s="267"/>
      <c r="F389" s="268"/>
      <c r="G389" s="120">
        <v>560</v>
      </c>
      <c r="H389" s="120">
        <v>2</v>
      </c>
      <c r="I389" s="120">
        <v>1</v>
      </c>
      <c r="J389" s="119" t="s">
        <v>777</v>
      </c>
      <c r="K389" s="119"/>
    </row>
    <row r="390" spans="1:11">
      <c r="A390" s="120"/>
      <c r="B390" s="119">
        <v>121</v>
      </c>
      <c r="C390" s="120" t="s">
        <v>927</v>
      </c>
      <c r="D390" s="124">
        <v>150</v>
      </c>
      <c r="E390" s="122">
        <v>150</v>
      </c>
      <c r="F390" s="123">
        <v>10</v>
      </c>
      <c r="G390" s="120">
        <v>2769</v>
      </c>
      <c r="H390" s="120">
        <v>4</v>
      </c>
      <c r="I390" s="120">
        <f>(((D390*2)+(E390*2))*G390)*H390/1000000</f>
        <v>6.6456</v>
      </c>
      <c r="J390" s="119" t="s">
        <v>777</v>
      </c>
      <c r="K390" s="119"/>
    </row>
    <row r="391" spans="1:11">
      <c r="A391" s="120"/>
      <c r="B391" s="119">
        <v>122</v>
      </c>
      <c r="C391" s="120" t="s">
        <v>928</v>
      </c>
      <c r="D391" s="266" t="s">
        <v>929</v>
      </c>
      <c r="E391" s="267"/>
      <c r="F391" s="268"/>
      <c r="G391" s="120">
        <v>1088</v>
      </c>
      <c r="H391" s="120">
        <v>2</v>
      </c>
      <c r="I391" s="120">
        <v>1.8</v>
      </c>
      <c r="J391" s="119" t="s">
        <v>777</v>
      </c>
      <c r="K391" s="119"/>
    </row>
    <row r="392" spans="1:11">
      <c r="A392" s="120"/>
      <c r="B392" s="119">
        <v>123</v>
      </c>
      <c r="C392" s="120" t="s">
        <v>930</v>
      </c>
      <c r="D392" s="266" t="s">
        <v>931</v>
      </c>
      <c r="E392" s="267"/>
      <c r="F392" s="268"/>
      <c r="G392" s="120">
        <v>614</v>
      </c>
      <c r="H392" s="120">
        <v>2</v>
      </c>
      <c r="I392" s="120">
        <v>1.08</v>
      </c>
      <c r="J392" s="119" t="s">
        <v>777</v>
      </c>
      <c r="K392" s="119"/>
    </row>
    <row r="393" spans="1:11">
      <c r="A393" s="120"/>
      <c r="B393" s="119">
        <v>124</v>
      </c>
      <c r="C393" s="120" t="s">
        <v>932</v>
      </c>
      <c r="D393" s="124">
        <v>150</v>
      </c>
      <c r="E393" s="122">
        <v>150</v>
      </c>
      <c r="F393" s="123">
        <v>15</v>
      </c>
      <c r="G393" s="120">
        <v>3088</v>
      </c>
      <c r="H393" s="120">
        <v>4</v>
      </c>
      <c r="I393" s="120">
        <f>(((D393*2)+(E393*2))*G393)*H393/1000000</f>
        <v>7.4112</v>
      </c>
      <c r="J393" s="119" t="s">
        <v>777</v>
      </c>
      <c r="K393" s="119"/>
    </row>
    <row r="394" spans="1:11">
      <c r="A394" s="120"/>
      <c r="B394" s="119">
        <v>125</v>
      </c>
      <c r="C394" s="120" t="s">
        <v>933</v>
      </c>
      <c r="D394" s="266" t="s">
        <v>934</v>
      </c>
      <c r="E394" s="267"/>
      <c r="F394" s="268"/>
      <c r="G394" s="120">
        <v>1037</v>
      </c>
      <c r="H394" s="120">
        <v>2</v>
      </c>
      <c r="I394" s="120">
        <v>1.74</v>
      </c>
      <c r="J394" s="119" t="s">
        <v>777</v>
      </c>
      <c r="K394" s="119"/>
    </row>
    <row r="395" spans="1:11">
      <c r="A395" s="120"/>
      <c r="B395" s="119">
        <v>126</v>
      </c>
      <c r="C395" s="120" t="s">
        <v>935</v>
      </c>
      <c r="D395" s="266" t="s">
        <v>936</v>
      </c>
      <c r="E395" s="267"/>
      <c r="F395" s="268"/>
      <c r="G395" s="120">
        <v>645</v>
      </c>
      <c r="H395" s="120">
        <v>2</v>
      </c>
      <c r="I395" s="120">
        <v>1.1399999999999999</v>
      </c>
      <c r="J395" s="119" t="s">
        <v>777</v>
      </c>
      <c r="K395" s="119"/>
    </row>
    <row r="396" spans="1:11">
      <c r="A396" s="120"/>
      <c r="B396" s="119">
        <v>127</v>
      </c>
      <c r="C396" s="120" t="s">
        <v>937</v>
      </c>
      <c r="D396" s="124">
        <v>150</v>
      </c>
      <c r="E396" s="122">
        <v>150</v>
      </c>
      <c r="F396" s="123">
        <v>15</v>
      </c>
      <c r="G396" s="120">
        <v>3406</v>
      </c>
      <c r="H396" s="120">
        <v>4</v>
      </c>
      <c r="I396" s="120">
        <f>(((D396*2)+(E396*2))*G396)*H396/1000000</f>
        <v>8.1744000000000003</v>
      </c>
      <c r="J396" s="119" t="s">
        <v>777</v>
      </c>
      <c r="K396" s="119"/>
    </row>
    <row r="397" spans="1:11">
      <c r="A397" s="120"/>
      <c r="B397" s="119">
        <v>128</v>
      </c>
      <c r="C397" s="120" t="s">
        <v>938</v>
      </c>
      <c r="D397" s="266" t="s">
        <v>939</v>
      </c>
      <c r="E397" s="267"/>
      <c r="F397" s="268"/>
      <c r="G397" s="120">
        <v>996</v>
      </c>
      <c r="H397" s="120">
        <v>2</v>
      </c>
      <c r="I397" s="120">
        <v>1.68</v>
      </c>
      <c r="J397" s="119" t="s">
        <v>777</v>
      </c>
      <c r="K397" s="119"/>
    </row>
    <row r="398" spans="1:11">
      <c r="A398" s="120"/>
      <c r="B398" s="119">
        <v>129</v>
      </c>
      <c r="C398" s="120" t="s">
        <v>940</v>
      </c>
      <c r="D398" s="266" t="s">
        <v>941</v>
      </c>
      <c r="E398" s="267"/>
      <c r="F398" s="268"/>
      <c r="G398" s="120">
        <v>680</v>
      </c>
      <c r="H398" s="120">
        <v>2</v>
      </c>
      <c r="I398" s="120">
        <v>1.2</v>
      </c>
      <c r="J398" s="119" t="s">
        <v>777</v>
      </c>
      <c r="K398" s="119"/>
    </row>
    <row r="399" spans="1:11">
      <c r="A399" s="120"/>
      <c r="B399" s="119">
        <v>130</v>
      </c>
      <c r="C399" s="120" t="s">
        <v>942</v>
      </c>
      <c r="D399" s="124" t="s">
        <v>943</v>
      </c>
      <c r="E399" s="122"/>
      <c r="F399" s="123"/>
      <c r="G399" s="120">
        <v>8714</v>
      </c>
      <c r="H399" s="120">
        <v>4</v>
      </c>
      <c r="I399" s="120">
        <v>38.909999999999997</v>
      </c>
      <c r="J399" s="119" t="s">
        <v>944</v>
      </c>
      <c r="K399" s="119"/>
    </row>
    <row r="400" spans="1:11">
      <c r="A400" s="120"/>
      <c r="B400" s="119">
        <v>131</v>
      </c>
      <c r="C400" s="120" t="s">
        <v>945</v>
      </c>
      <c r="D400" s="266" t="s">
        <v>946</v>
      </c>
      <c r="E400" s="267"/>
      <c r="F400" s="268"/>
      <c r="G400" s="120">
        <v>622</v>
      </c>
      <c r="H400" s="120">
        <v>4</v>
      </c>
      <c r="I400" s="120">
        <v>1.92</v>
      </c>
      <c r="J400" s="119" t="s">
        <v>777</v>
      </c>
      <c r="K400" s="119"/>
    </row>
    <row r="401" spans="1:11">
      <c r="A401" s="120"/>
      <c r="B401" s="119">
        <v>132</v>
      </c>
      <c r="C401" s="120" t="s">
        <v>947</v>
      </c>
      <c r="D401" s="266" t="s">
        <v>845</v>
      </c>
      <c r="E401" s="267"/>
      <c r="F401" s="268"/>
      <c r="G401" s="120">
        <v>622</v>
      </c>
      <c r="H401" s="120">
        <v>4</v>
      </c>
      <c r="I401" s="120">
        <v>1.76</v>
      </c>
      <c r="J401" s="119" t="s">
        <v>777</v>
      </c>
      <c r="K401" s="119"/>
    </row>
    <row r="402" spans="1:11">
      <c r="A402" s="120"/>
      <c r="B402" s="119">
        <v>133</v>
      </c>
      <c r="C402" s="120" t="s">
        <v>573</v>
      </c>
      <c r="D402" s="266" t="s">
        <v>787</v>
      </c>
      <c r="E402" s="267"/>
      <c r="F402" s="268"/>
      <c r="G402" s="120">
        <v>622</v>
      </c>
      <c r="H402" s="145">
        <v>4</v>
      </c>
      <c r="I402" s="120">
        <v>1.08</v>
      </c>
      <c r="J402" s="119" t="s">
        <v>777</v>
      </c>
      <c r="K402" s="119"/>
    </row>
    <row r="403" spans="1:11">
      <c r="A403" s="120"/>
      <c r="B403" s="119">
        <v>134</v>
      </c>
      <c r="C403" s="120" t="s">
        <v>574</v>
      </c>
      <c r="D403" s="266" t="s">
        <v>948</v>
      </c>
      <c r="E403" s="267"/>
      <c r="F403" s="268"/>
      <c r="G403" s="120">
        <v>1089</v>
      </c>
      <c r="H403" s="145">
        <v>4</v>
      </c>
      <c r="I403" s="120">
        <v>4.72</v>
      </c>
      <c r="J403" s="119" t="s">
        <v>944</v>
      </c>
      <c r="K403" s="119"/>
    </row>
    <row r="404" spans="1:11">
      <c r="A404" s="120"/>
      <c r="B404" s="119">
        <v>135</v>
      </c>
      <c r="C404" s="120" t="s">
        <v>576</v>
      </c>
      <c r="D404" s="266" t="s">
        <v>949</v>
      </c>
      <c r="E404" s="267"/>
      <c r="F404" s="268"/>
      <c r="G404" s="120">
        <v>1089</v>
      </c>
      <c r="H404" s="145">
        <v>4</v>
      </c>
      <c r="I404" s="120">
        <v>4.16</v>
      </c>
      <c r="J404" s="119" t="s">
        <v>944</v>
      </c>
      <c r="K404" s="119"/>
    </row>
    <row r="405" spans="1:11">
      <c r="A405" s="120"/>
      <c r="B405" s="119">
        <v>136</v>
      </c>
      <c r="C405" s="120" t="s">
        <v>578</v>
      </c>
      <c r="D405" s="266" t="s">
        <v>787</v>
      </c>
      <c r="E405" s="267"/>
      <c r="F405" s="268"/>
      <c r="G405" s="120">
        <v>1089</v>
      </c>
      <c r="H405" s="145">
        <v>4</v>
      </c>
      <c r="I405" s="120">
        <v>1.91</v>
      </c>
      <c r="J405" s="119" t="s">
        <v>944</v>
      </c>
      <c r="K405" s="119"/>
    </row>
    <row r="406" spans="1:11">
      <c r="A406" s="120"/>
      <c r="B406" s="119">
        <v>137</v>
      </c>
      <c r="C406" s="120" t="s">
        <v>579</v>
      </c>
      <c r="D406" s="266" t="s">
        <v>946</v>
      </c>
      <c r="E406" s="267"/>
      <c r="F406" s="268"/>
      <c r="G406" s="120">
        <v>622</v>
      </c>
      <c r="H406" s="145">
        <v>4</v>
      </c>
      <c r="I406" s="120">
        <v>1.92</v>
      </c>
      <c r="J406" s="119" t="s">
        <v>944</v>
      </c>
      <c r="K406" s="119"/>
    </row>
    <row r="407" spans="1:11">
      <c r="A407" s="120"/>
      <c r="B407" s="119">
        <v>138</v>
      </c>
      <c r="C407" s="120" t="s">
        <v>580</v>
      </c>
      <c r="D407" s="266" t="s">
        <v>845</v>
      </c>
      <c r="E407" s="267"/>
      <c r="F407" s="268"/>
      <c r="G407" s="120">
        <v>622</v>
      </c>
      <c r="H407" s="145">
        <v>4</v>
      </c>
      <c r="I407" s="120">
        <v>1.76</v>
      </c>
      <c r="J407" s="119" t="s">
        <v>944</v>
      </c>
      <c r="K407" s="119"/>
    </row>
    <row r="408" spans="1:11">
      <c r="A408" s="120"/>
      <c r="B408" s="119">
        <v>139</v>
      </c>
      <c r="C408" s="120" t="s">
        <v>581</v>
      </c>
      <c r="D408" s="266" t="s">
        <v>787</v>
      </c>
      <c r="E408" s="267"/>
      <c r="F408" s="268"/>
      <c r="G408" s="120">
        <v>622</v>
      </c>
      <c r="H408" s="145">
        <v>4</v>
      </c>
      <c r="I408" s="120">
        <v>1.08</v>
      </c>
      <c r="J408" s="119" t="s">
        <v>944</v>
      </c>
      <c r="K408" s="119"/>
    </row>
    <row r="409" spans="1:11">
      <c r="A409" s="120"/>
      <c r="B409" s="119">
        <v>140</v>
      </c>
      <c r="C409" s="120" t="s">
        <v>582</v>
      </c>
      <c r="D409" s="266" t="s">
        <v>950</v>
      </c>
      <c r="E409" s="267"/>
      <c r="F409" s="268"/>
      <c r="G409" s="120">
        <v>1089</v>
      </c>
      <c r="H409" s="145">
        <v>4</v>
      </c>
      <c r="I409" s="120">
        <v>4.92</v>
      </c>
      <c r="J409" s="119" t="s">
        <v>944</v>
      </c>
      <c r="K409" s="119"/>
    </row>
    <row r="410" spans="1:11">
      <c r="A410" s="120"/>
      <c r="B410" s="119">
        <v>141</v>
      </c>
      <c r="C410" s="120" t="s">
        <v>951</v>
      </c>
      <c r="D410" s="266" t="s">
        <v>952</v>
      </c>
      <c r="E410" s="267"/>
      <c r="F410" s="268"/>
      <c r="G410" s="120">
        <v>1089</v>
      </c>
      <c r="H410" s="145">
        <v>4</v>
      </c>
      <c r="I410" s="120">
        <v>4.5599999999999996</v>
      </c>
      <c r="J410" s="119" t="s">
        <v>944</v>
      </c>
      <c r="K410" s="119"/>
    </row>
    <row r="411" spans="1:11">
      <c r="A411" s="120"/>
      <c r="B411" s="119">
        <v>142</v>
      </c>
      <c r="C411" s="120" t="s">
        <v>953</v>
      </c>
      <c r="D411" s="266" t="s">
        <v>787</v>
      </c>
      <c r="E411" s="267"/>
      <c r="F411" s="268"/>
      <c r="G411" s="120">
        <v>1089</v>
      </c>
      <c r="H411" s="145">
        <v>4</v>
      </c>
      <c r="I411" s="120">
        <v>1.91</v>
      </c>
      <c r="J411" s="119" t="s">
        <v>944</v>
      </c>
      <c r="K411" s="119"/>
    </row>
    <row r="412" spans="1:11">
      <c r="A412" s="120"/>
      <c r="B412" s="119">
        <v>143</v>
      </c>
      <c r="C412" s="120" t="s">
        <v>954</v>
      </c>
      <c r="D412" s="266" t="s">
        <v>955</v>
      </c>
      <c r="E412" s="267"/>
      <c r="F412" s="268"/>
      <c r="G412" s="120">
        <v>596</v>
      </c>
      <c r="H412" s="145">
        <v>4</v>
      </c>
      <c r="I412" s="120">
        <v>2.23</v>
      </c>
      <c r="J412" s="119" t="s">
        <v>944</v>
      </c>
      <c r="K412" s="119"/>
    </row>
    <row r="413" spans="1:11">
      <c r="A413" s="120"/>
      <c r="B413" s="119">
        <v>144</v>
      </c>
      <c r="C413" s="120" t="s">
        <v>956</v>
      </c>
      <c r="D413" s="266" t="s">
        <v>957</v>
      </c>
      <c r="E413" s="267"/>
      <c r="F413" s="268"/>
      <c r="G413" s="120">
        <v>836</v>
      </c>
      <c r="H413" s="120">
        <v>4</v>
      </c>
      <c r="I413" s="120">
        <v>4.38</v>
      </c>
      <c r="J413" s="119" t="s">
        <v>944</v>
      </c>
      <c r="K413" s="119"/>
    </row>
    <row r="414" spans="1:11">
      <c r="A414" s="120"/>
      <c r="B414" s="119">
        <v>145</v>
      </c>
      <c r="C414" s="120" t="s">
        <v>958</v>
      </c>
      <c r="D414" s="124">
        <v>200</v>
      </c>
      <c r="E414" s="122">
        <v>200</v>
      </c>
      <c r="F414" s="123">
        <v>15</v>
      </c>
      <c r="G414" s="120">
        <v>3127</v>
      </c>
      <c r="H414" s="120">
        <v>4</v>
      </c>
      <c r="I414" s="120">
        <f t="shared" ref="I414:I425" si="8">(((D414*2)+(E414*2))*G414)*H414/1000000</f>
        <v>10.006399999999999</v>
      </c>
      <c r="J414" s="119" t="s">
        <v>777</v>
      </c>
      <c r="K414" s="119"/>
    </row>
    <row r="415" spans="1:11">
      <c r="A415" s="120"/>
      <c r="B415" s="119">
        <v>146</v>
      </c>
      <c r="C415" s="120" t="s">
        <v>959</v>
      </c>
      <c r="D415" s="124">
        <v>200</v>
      </c>
      <c r="E415" s="122">
        <v>200</v>
      </c>
      <c r="F415" s="123">
        <v>15</v>
      </c>
      <c r="G415" s="120">
        <v>3187</v>
      </c>
      <c r="H415" s="120">
        <v>4</v>
      </c>
      <c r="I415" s="120">
        <f t="shared" si="8"/>
        <v>10.198399999999999</v>
      </c>
      <c r="J415" s="119" t="s">
        <v>944</v>
      </c>
      <c r="K415" s="119"/>
    </row>
    <row r="416" spans="1:11">
      <c r="A416" s="120"/>
      <c r="B416" s="119">
        <v>147</v>
      </c>
      <c r="C416" s="120" t="s">
        <v>960</v>
      </c>
      <c r="D416" s="124">
        <v>200</v>
      </c>
      <c r="E416" s="122">
        <v>200</v>
      </c>
      <c r="F416" s="123">
        <v>15</v>
      </c>
      <c r="G416" s="120">
        <v>3416</v>
      </c>
      <c r="H416" s="120">
        <v>4</v>
      </c>
      <c r="I416" s="120">
        <f t="shared" si="8"/>
        <v>10.9312</v>
      </c>
      <c r="J416" s="119" t="s">
        <v>944</v>
      </c>
      <c r="K416" s="119"/>
    </row>
    <row r="417" spans="1:11">
      <c r="A417" s="120"/>
      <c r="B417" s="119">
        <v>148</v>
      </c>
      <c r="C417" s="147" t="s">
        <v>961</v>
      </c>
      <c r="D417" s="124">
        <v>200</v>
      </c>
      <c r="E417" s="122">
        <v>200</v>
      </c>
      <c r="F417" s="123">
        <v>15</v>
      </c>
      <c r="G417" s="120">
        <v>3253</v>
      </c>
      <c r="H417" s="120">
        <v>4</v>
      </c>
      <c r="I417" s="120">
        <f t="shared" si="8"/>
        <v>10.409599999999999</v>
      </c>
      <c r="J417" s="119" t="s">
        <v>944</v>
      </c>
      <c r="K417" s="119"/>
    </row>
    <row r="418" spans="1:11">
      <c r="A418" s="120"/>
      <c r="B418" s="119">
        <v>149</v>
      </c>
      <c r="C418" s="120" t="s">
        <v>962</v>
      </c>
      <c r="D418" s="124">
        <v>200</v>
      </c>
      <c r="E418" s="122">
        <v>200</v>
      </c>
      <c r="F418" s="123">
        <v>15</v>
      </c>
      <c r="G418" s="120">
        <v>2587</v>
      </c>
      <c r="H418" s="120">
        <v>4</v>
      </c>
      <c r="I418" s="120">
        <f t="shared" si="8"/>
        <v>8.2783999999999995</v>
      </c>
      <c r="J418" s="119" t="s">
        <v>944</v>
      </c>
      <c r="K418" s="119"/>
    </row>
    <row r="419" spans="1:11">
      <c r="A419" s="120"/>
      <c r="B419" s="119">
        <v>150</v>
      </c>
      <c r="C419" s="120" t="s">
        <v>963</v>
      </c>
      <c r="D419" s="124">
        <v>200</v>
      </c>
      <c r="E419" s="122">
        <v>200</v>
      </c>
      <c r="F419" s="123">
        <v>15</v>
      </c>
      <c r="G419" s="120">
        <v>2708</v>
      </c>
      <c r="H419" s="120">
        <v>4</v>
      </c>
      <c r="I419" s="120">
        <f t="shared" si="8"/>
        <v>8.6655999999999995</v>
      </c>
      <c r="J419" s="119" t="s">
        <v>637</v>
      </c>
      <c r="K419" s="119"/>
    </row>
    <row r="420" spans="1:11">
      <c r="A420" s="120"/>
      <c r="B420" s="119">
        <v>151</v>
      </c>
      <c r="C420" s="120" t="s">
        <v>602</v>
      </c>
      <c r="D420" s="124">
        <v>200</v>
      </c>
      <c r="E420" s="122">
        <v>200</v>
      </c>
      <c r="F420" s="123">
        <v>15</v>
      </c>
      <c r="G420" s="120">
        <v>2975</v>
      </c>
      <c r="H420" s="120">
        <v>4</v>
      </c>
      <c r="I420" s="120">
        <f t="shared" si="8"/>
        <v>9.52</v>
      </c>
      <c r="J420" s="119" t="s">
        <v>637</v>
      </c>
      <c r="K420" s="119"/>
    </row>
    <row r="421" spans="1:11">
      <c r="A421" s="120"/>
      <c r="B421" s="119">
        <v>152</v>
      </c>
      <c r="C421" s="120" t="s">
        <v>656</v>
      </c>
      <c r="D421" s="124">
        <v>200</v>
      </c>
      <c r="E421" s="122">
        <v>200</v>
      </c>
      <c r="F421" s="123">
        <v>15</v>
      </c>
      <c r="G421" s="120">
        <v>2949</v>
      </c>
      <c r="H421" s="120">
        <v>4</v>
      </c>
      <c r="I421" s="120">
        <f t="shared" si="8"/>
        <v>9.4367999999999999</v>
      </c>
      <c r="J421" s="119" t="s">
        <v>637</v>
      </c>
      <c r="K421" s="119"/>
    </row>
    <row r="422" spans="1:11">
      <c r="A422" s="120"/>
      <c r="B422" s="119">
        <v>153</v>
      </c>
      <c r="C422" s="120" t="s">
        <v>623</v>
      </c>
      <c r="D422" s="124">
        <v>200</v>
      </c>
      <c r="E422" s="122">
        <v>200</v>
      </c>
      <c r="F422" s="123">
        <v>15</v>
      </c>
      <c r="G422" s="120">
        <v>6362</v>
      </c>
      <c r="H422" s="120">
        <v>2</v>
      </c>
      <c r="I422" s="120">
        <f t="shared" si="8"/>
        <v>10.1792</v>
      </c>
      <c r="J422" s="119" t="s">
        <v>637</v>
      </c>
      <c r="K422" s="119"/>
    </row>
    <row r="423" spans="1:11">
      <c r="A423" s="120"/>
      <c r="B423" s="119">
        <v>154</v>
      </c>
      <c r="C423" s="120" t="s">
        <v>624</v>
      </c>
      <c r="D423" s="124">
        <v>200</v>
      </c>
      <c r="E423" s="122">
        <v>200</v>
      </c>
      <c r="F423" s="123">
        <v>15</v>
      </c>
      <c r="G423" s="120">
        <v>4980</v>
      </c>
      <c r="H423" s="120">
        <v>2</v>
      </c>
      <c r="I423" s="120">
        <f t="shared" si="8"/>
        <v>7.968</v>
      </c>
      <c r="J423" s="119" t="s">
        <v>637</v>
      </c>
      <c r="K423" s="119"/>
    </row>
    <row r="424" spans="1:11">
      <c r="A424" s="120"/>
      <c r="B424" s="119">
        <v>155</v>
      </c>
      <c r="C424" s="120" t="s">
        <v>629</v>
      </c>
      <c r="D424" s="124">
        <v>200</v>
      </c>
      <c r="E424" s="122">
        <v>200</v>
      </c>
      <c r="F424" s="123">
        <v>15</v>
      </c>
      <c r="G424" s="120">
        <v>6736</v>
      </c>
      <c r="H424" s="120">
        <v>2</v>
      </c>
      <c r="I424" s="120">
        <f t="shared" si="8"/>
        <v>10.7776</v>
      </c>
      <c r="J424" s="119" t="s">
        <v>637</v>
      </c>
      <c r="K424" s="119"/>
    </row>
    <row r="425" spans="1:11">
      <c r="A425" s="120"/>
      <c r="B425" s="119">
        <v>156</v>
      </c>
      <c r="C425" s="120" t="s">
        <v>630</v>
      </c>
      <c r="D425" s="124">
        <v>200</v>
      </c>
      <c r="E425" s="122">
        <v>200</v>
      </c>
      <c r="F425" s="123">
        <v>15</v>
      </c>
      <c r="G425" s="120">
        <v>5520</v>
      </c>
      <c r="H425" s="120">
        <v>2</v>
      </c>
      <c r="I425" s="120">
        <f t="shared" si="8"/>
        <v>8.8320000000000007</v>
      </c>
      <c r="J425" s="119" t="s">
        <v>637</v>
      </c>
      <c r="K425" s="119"/>
    </row>
    <row r="426" spans="1:11">
      <c r="A426" s="120"/>
      <c r="B426" s="119">
        <v>157</v>
      </c>
      <c r="C426" s="120" t="s">
        <v>590</v>
      </c>
      <c r="D426" s="266" t="s">
        <v>964</v>
      </c>
      <c r="E426" s="267"/>
      <c r="F426" s="268"/>
      <c r="G426" s="120">
        <v>1558</v>
      </c>
      <c r="H426" s="120">
        <v>2</v>
      </c>
      <c r="I426" s="120">
        <v>5.66</v>
      </c>
      <c r="J426" s="119" t="s">
        <v>637</v>
      </c>
      <c r="K426" s="119"/>
    </row>
    <row r="427" spans="1:11">
      <c r="A427" s="120"/>
      <c r="B427" s="119">
        <v>158</v>
      </c>
      <c r="C427" s="120" t="s">
        <v>592</v>
      </c>
      <c r="D427" s="266" t="s">
        <v>965</v>
      </c>
      <c r="E427" s="267"/>
      <c r="F427" s="268"/>
      <c r="G427" s="120">
        <v>1419</v>
      </c>
      <c r="H427" s="120">
        <v>2</v>
      </c>
      <c r="I427" s="120">
        <v>5.2</v>
      </c>
      <c r="J427" s="119" t="s">
        <v>637</v>
      </c>
      <c r="K427" s="119"/>
    </row>
    <row r="428" spans="1:11">
      <c r="A428" s="120"/>
      <c r="B428" s="119">
        <v>159</v>
      </c>
      <c r="C428" s="120" t="s">
        <v>665</v>
      </c>
      <c r="D428" s="124">
        <v>200</v>
      </c>
      <c r="E428" s="122">
        <v>200</v>
      </c>
      <c r="F428" s="123">
        <v>15</v>
      </c>
      <c r="G428" s="120">
        <v>7112</v>
      </c>
      <c r="H428" s="120">
        <v>2</v>
      </c>
      <c r="I428" s="120">
        <f>(((D428*2)+(E428*2))*G428)*H428/1000000</f>
        <v>11.379200000000001</v>
      </c>
      <c r="J428" s="119" t="s">
        <v>637</v>
      </c>
      <c r="K428" s="119"/>
    </row>
    <row r="429" spans="1:11">
      <c r="A429" s="120"/>
      <c r="B429" s="119">
        <v>160</v>
      </c>
      <c r="C429" s="120" t="s">
        <v>666</v>
      </c>
      <c r="D429" s="124">
        <v>200</v>
      </c>
      <c r="E429" s="122">
        <v>200</v>
      </c>
      <c r="F429" s="123">
        <v>15</v>
      </c>
      <c r="G429" s="120">
        <v>6060</v>
      </c>
      <c r="H429" s="120">
        <v>2</v>
      </c>
      <c r="I429" s="120">
        <f>(((D429*2)+(E429*2))*G429)*H429/1000000</f>
        <v>9.6959999999999997</v>
      </c>
      <c r="J429" s="119" t="s">
        <v>637</v>
      </c>
      <c r="K429" s="119"/>
    </row>
    <row r="430" spans="1:11">
      <c r="A430" s="120"/>
      <c r="B430" s="119">
        <v>161</v>
      </c>
      <c r="C430" s="120" t="s">
        <v>625</v>
      </c>
      <c r="D430" s="124">
        <v>150</v>
      </c>
      <c r="E430" s="122">
        <v>150</v>
      </c>
      <c r="F430" s="123">
        <v>15</v>
      </c>
      <c r="G430" s="120">
        <v>3724</v>
      </c>
      <c r="H430" s="120">
        <v>4</v>
      </c>
      <c r="I430" s="120">
        <f>(((D430*2)+(E430*2))*G430)*H430/1000000</f>
        <v>8.9375999999999998</v>
      </c>
      <c r="J430" s="119" t="s">
        <v>637</v>
      </c>
      <c r="K430" s="119"/>
    </row>
    <row r="431" spans="1:11">
      <c r="A431" s="120"/>
      <c r="B431" s="119">
        <v>162</v>
      </c>
      <c r="C431" s="120" t="s">
        <v>966</v>
      </c>
      <c r="D431" s="266" t="s">
        <v>967</v>
      </c>
      <c r="E431" s="267"/>
      <c r="F431" s="268"/>
      <c r="G431" s="120">
        <v>963</v>
      </c>
      <c r="H431" s="145">
        <v>2</v>
      </c>
      <c r="I431" s="120">
        <v>1.64</v>
      </c>
      <c r="J431" s="119" t="s">
        <v>637</v>
      </c>
      <c r="K431" s="119"/>
    </row>
    <row r="432" spans="1:11">
      <c r="A432" s="120"/>
      <c r="B432" s="119">
        <v>163</v>
      </c>
      <c r="C432" s="120" t="s">
        <v>968</v>
      </c>
      <c r="D432" s="266" t="s">
        <v>635</v>
      </c>
      <c r="E432" s="267"/>
      <c r="F432" s="268"/>
      <c r="G432" s="120">
        <v>696</v>
      </c>
      <c r="H432" s="145">
        <v>2</v>
      </c>
      <c r="I432" s="120">
        <v>1.22</v>
      </c>
      <c r="J432" s="119" t="s">
        <v>637</v>
      </c>
      <c r="K432" s="119"/>
    </row>
    <row r="433" spans="1:11">
      <c r="A433" s="120"/>
      <c r="B433" s="119">
        <v>164</v>
      </c>
      <c r="C433" s="120" t="s">
        <v>631</v>
      </c>
      <c r="D433" s="124">
        <v>150</v>
      </c>
      <c r="E433" s="122">
        <v>150</v>
      </c>
      <c r="F433" s="123">
        <v>15</v>
      </c>
      <c r="G433" s="120">
        <v>4044</v>
      </c>
      <c r="H433" s="145">
        <v>4</v>
      </c>
      <c r="I433" s="120">
        <f>(((D433*2)+(E433*2))*G433)*H433/1000000</f>
        <v>9.7056000000000004</v>
      </c>
      <c r="J433" s="119" t="s">
        <v>637</v>
      </c>
      <c r="K433" s="119"/>
    </row>
    <row r="434" spans="1:11">
      <c r="A434" s="120"/>
      <c r="B434" s="119">
        <v>165</v>
      </c>
      <c r="C434" s="120" t="s">
        <v>969</v>
      </c>
      <c r="D434" s="266" t="s">
        <v>970</v>
      </c>
      <c r="E434" s="267"/>
      <c r="F434" s="268"/>
      <c r="G434" s="120">
        <v>937</v>
      </c>
      <c r="H434" s="120">
        <v>2</v>
      </c>
      <c r="I434" s="120">
        <v>1.6</v>
      </c>
      <c r="J434" s="119" t="s">
        <v>637</v>
      </c>
      <c r="K434" s="119"/>
    </row>
    <row r="435" spans="1:11">
      <c r="A435" s="120"/>
      <c r="B435" s="119">
        <v>166</v>
      </c>
      <c r="C435" s="120" t="s">
        <v>971</v>
      </c>
      <c r="D435" s="266" t="s">
        <v>671</v>
      </c>
      <c r="E435" s="267"/>
      <c r="F435" s="268"/>
      <c r="G435" s="120">
        <v>720</v>
      </c>
      <c r="H435" s="120">
        <v>2</v>
      </c>
      <c r="I435" s="120">
        <v>1.26</v>
      </c>
      <c r="J435" s="119" t="s">
        <v>637</v>
      </c>
      <c r="K435" s="119"/>
    </row>
    <row r="436" spans="1:11">
      <c r="A436" s="120"/>
      <c r="B436" s="119">
        <v>167</v>
      </c>
      <c r="C436" s="120" t="s">
        <v>667</v>
      </c>
      <c r="D436" s="124">
        <v>150</v>
      </c>
      <c r="E436" s="122">
        <v>150</v>
      </c>
      <c r="F436" s="123">
        <v>15</v>
      </c>
      <c r="G436" s="120">
        <v>4363</v>
      </c>
      <c r="H436" s="120">
        <v>4</v>
      </c>
      <c r="I436" s="120">
        <f>(((D436*2)+(E436*2))*G436)*H436/1000000</f>
        <v>10.4712</v>
      </c>
      <c r="J436" s="119" t="s">
        <v>637</v>
      </c>
      <c r="K436" s="119"/>
    </row>
    <row r="437" spans="1:11">
      <c r="A437" s="120"/>
      <c r="B437" s="119">
        <v>168</v>
      </c>
      <c r="C437" s="120" t="s">
        <v>972</v>
      </c>
      <c r="D437" s="266" t="s">
        <v>676</v>
      </c>
      <c r="E437" s="267"/>
      <c r="F437" s="268"/>
      <c r="G437" s="120">
        <v>914</v>
      </c>
      <c r="H437" s="120">
        <v>2</v>
      </c>
      <c r="I437" s="120">
        <v>1.56</v>
      </c>
      <c r="J437" s="119" t="s">
        <v>637</v>
      </c>
      <c r="K437" s="119"/>
    </row>
    <row r="438" spans="1:11">
      <c r="A438" s="120"/>
      <c r="B438" s="119">
        <v>169</v>
      </c>
      <c r="C438" s="120" t="s">
        <v>973</v>
      </c>
      <c r="D438" s="266" t="s">
        <v>684</v>
      </c>
      <c r="E438" s="267"/>
      <c r="F438" s="268"/>
      <c r="G438" s="120">
        <v>735</v>
      </c>
      <c r="H438" s="120">
        <v>2</v>
      </c>
      <c r="I438" s="120">
        <v>1.28</v>
      </c>
      <c r="J438" s="119" t="s">
        <v>637</v>
      </c>
      <c r="K438" s="119"/>
    </row>
    <row r="439" spans="1:11">
      <c r="A439" s="120"/>
      <c r="B439" s="119">
        <v>170</v>
      </c>
      <c r="C439" s="120" t="s">
        <v>974</v>
      </c>
      <c r="D439" s="124" t="s">
        <v>975</v>
      </c>
      <c r="E439" s="122"/>
      <c r="F439" s="123"/>
      <c r="G439" s="120">
        <v>8691</v>
      </c>
      <c r="H439" s="120">
        <v>1</v>
      </c>
      <c r="I439" s="120">
        <v>9.7042000000000002</v>
      </c>
      <c r="J439" s="119" t="s">
        <v>687</v>
      </c>
      <c r="K439" s="119"/>
    </row>
    <row r="440" spans="1:11">
      <c r="A440" s="120"/>
      <c r="B440" s="119">
        <v>171</v>
      </c>
      <c r="C440" s="120" t="s">
        <v>976</v>
      </c>
      <c r="D440" s="124" t="s">
        <v>975</v>
      </c>
      <c r="E440" s="122"/>
      <c r="F440" s="123"/>
      <c r="G440" s="120">
        <v>8692</v>
      </c>
      <c r="H440" s="120">
        <v>1</v>
      </c>
      <c r="I440" s="120">
        <v>9.7042000000000002</v>
      </c>
      <c r="J440" s="119" t="s">
        <v>687</v>
      </c>
      <c r="K440" s="119"/>
    </row>
    <row r="441" spans="1:11">
      <c r="A441" s="120"/>
      <c r="B441" s="119">
        <v>172</v>
      </c>
      <c r="C441" s="120" t="s">
        <v>977</v>
      </c>
      <c r="D441" s="124" t="s">
        <v>975</v>
      </c>
      <c r="E441" s="122"/>
      <c r="F441" s="123"/>
      <c r="G441" s="120">
        <v>2755</v>
      </c>
      <c r="H441" s="120">
        <v>1</v>
      </c>
      <c r="I441" s="120">
        <v>3.0760999999999998</v>
      </c>
      <c r="J441" s="119" t="s">
        <v>687</v>
      </c>
      <c r="K441" s="119"/>
    </row>
    <row r="442" spans="1:11">
      <c r="A442" s="120"/>
      <c r="B442" s="119">
        <v>173</v>
      </c>
      <c r="C442" s="120" t="s">
        <v>978</v>
      </c>
      <c r="D442" s="124" t="s">
        <v>975</v>
      </c>
      <c r="E442" s="122"/>
      <c r="F442" s="123"/>
      <c r="G442" s="120">
        <v>2755</v>
      </c>
      <c r="H442" s="120">
        <v>1</v>
      </c>
      <c r="I442" s="120">
        <v>3.0760999999999998</v>
      </c>
      <c r="J442" s="119" t="s">
        <v>687</v>
      </c>
      <c r="K442" s="119"/>
    </row>
    <row r="443" spans="1:11">
      <c r="A443" s="120"/>
      <c r="B443" s="119">
        <v>174</v>
      </c>
      <c r="C443" s="120" t="s">
        <v>672</v>
      </c>
      <c r="D443" s="124">
        <v>200</v>
      </c>
      <c r="E443" s="122">
        <v>200</v>
      </c>
      <c r="F443" s="123">
        <v>15</v>
      </c>
      <c r="G443" s="120">
        <v>7250</v>
      </c>
      <c r="H443" s="120">
        <v>2</v>
      </c>
      <c r="I443" s="120">
        <f>(((D443*2)+(E443*2))*G443)*H443/1000000</f>
        <v>11.6</v>
      </c>
      <c r="J443" s="119" t="s">
        <v>637</v>
      </c>
      <c r="K443" s="119"/>
    </row>
    <row r="444" spans="1:11">
      <c r="A444" s="120"/>
      <c r="B444" s="119">
        <v>175</v>
      </c>
      <c r="C444" s="120" t="s">
        <v>673</v>
      </c>
      <c r="D444" s="124">
        <v>200</v>
      </c>
      <c r="E444" s="122">
        <v>200</v>
      </c>
      <c r="F444" s="123">
        <v>15</v>
      </c>
      <c r="G444" s="120">
        <v>6240</v>
      </c>
      <c r="H444" s="120">
        <v>2</v>
      </c>
      <c r="I444" s="120">
        <f>(((D444*2)+(E444*2))*G444)*H444/1000000</f>
        <v>9.984</v>
      </c>
      <c r="J444" s="119" t="s">
        <v>637</v>
      </c>
      <c r="K444" s="119"/>
    </row>
    <row r="445" spans="1:11">
      <c r="A445" s="120"/>
      <c r="B445" s="119">
        <v>176</v>
      </c>
      <c r="C445" s="120" t="s">
        <v>674</v>
      </c>
      <c r="D445" s="124">
        <v>150</v>
      </c>
      <c r="E445" s="122">
        <v>150</v>
      </c>
      <c r="F445" s="123">
        <v>15</v>
      </c>
      <c r="G445" s="120">
        <v>4660</v>
      </c>
      <c r="H445" s="120">
        <v>4</v>
      </c>
      <c r="I445" s="120">
        <f>(((D445*2)+(E445*2))*G445)*H445/1000000</f>
        <v>11.183999999999999</v>
      </c>
      <c r="J445" s="119" t="s">
        <v>637</v>
      </c>
      <c r="K445" s="119"/>
    </row>
    <row r="446" spans="1:11">
      <c r="A446" s="120"/>
      <c r="B446" s="119">
        <v>177</v>
      </c>
      <c r="C446" s="120" t="s">
        <v>979</v>
      </c>
      <c r="D446" s="266" t="s">
        <v>980</v>
      </c>
      <c r="E446" s="267"/>
      <c r="F446" s="268"/>
      <c r="G446" s="120">
        <v>896</v>
      </c>
      <c r="H446" s="120">
        <v>2</v>
      </c>
      <c r="I446" s="120">
        <v>1.546</v>
      </c>
      <c r="J446" s="119" t="s">
        <v>637</v>
      </c>
      <c r="K446" s="119"/>
    </row>
    <row r="447" spans="1:11">
      <c r="A447" s="120"/>
      <c r="B447" s="119">
        <v>178</v>
      </c>
      <c r="C447" s="120" t="s">
        <v>981</v>
      </c>
      <c r="D447" s="266" t="s">
        <v>684</v>
      </c>
      <c r="E447" s="267"/>
      <c r="F447" s="268"/>
      <c r="G447" s="120">
        <v>750</v>
      </c>
      <c r="H447" s="120">
        <v>2</v>
      </c>
      <c r="I447" s="120">
        <v>1.3180000000000001</v>
      </c>
      <c r="J447" s="119" t="s">
        <v>637</v>
      </c>
      <c r="K447" s="119"/>
    </row>
    <row r="448" spans="1:11">
      <c r="A448" s="120"/>
      <c r="B448" s="119">
        <v>179</v>
      </c>
      <c r="C448" s="120" t="s">
        <v>982</v>
      </c>
      <c r="D448" s="124">
        <v>200</v>
      </c>
      <c r="E448" s="122">
        <v>200</v>
      </c>
      <c r="F448" s="123">
        <v>15</v>
      </c>
      <c r="G448" s="120">
        <v>3177</v>
      </c>
      <c r="H448" s="120">
        <v>2</v>
      </c>
      <c r="I448" s="120">
        <f t="shared" ref="I448:I454" si="9">(((D448*2)+(E448*2))*G448)*H448/1000000</f>
        <v>5.0831999999999997</v>
      </c>
      <c r="J448" s="119" t="s">
        <v>637</v>
      </c>
      <c r="K448" s="119"/>
    </row>
    <row r="449" spans="1:11">
      <c r="A449" s="120"/>
      <c r="B449" s="119">
        <v>180</v>
      </c>
      <c r="C449" s="120" t="s">
        <v>983</v>
      </c>
      <c r="D449" s="124">
        <v>200</v>
      </c>
      <c r="E449" s="122">
        <v>200</v>
      </c>
      <c r="F449" s="123">
        <v>15</v>
      </c>
      <c r="G449" s="120">
        <v>2280</v>
      </c>
      <c r="H449" s="120">
        <v>2</v>
      </c>
      <c r="I449" s="120">
        <f t="shared" si="9"/>
        <v>3.6480000000000001</v>
      </c>
      <c r="J449" s="119" t="s">
        <v>687</v>
      </c>
      <c r="K449" s="119"/>
    </row>
    <row r="450" spans="1:11">
      <c r="A450" s="120"/>
      <c r="B450" s="119">
        <v>181</v>
      </c>
      <c r="C450" s="120" t="s">
        <v>984</v>
      </c>
      <c r="D450" s="124">
        <v>200</v>
      </c>
      <c r="E450" s="122">
        <v>200</v>
      </c>
      <c r="F450" s="123">
        <v>15</v>
      </c>
      <c r="G450" s="120">
        <v>2183</v>
      </c>
      <c r="H450" s="120">
        <v>2</v>
      </c>
      <c r="I450" s="120">
        <f t="shared" si="9"/>
        <v>3.4927999999999999</v>
      </c>
      <c r="J450" s="119" t="s">
        <v>687</v>
      </c>
      <c r="K450" s="119"/>
    </row>
    <row r="451" spans="1:11">
      <c r="A451" s="120"/>
      <c r="B451" s="119">
        <v>182</v>
      </c>
      <c r="C451" s="120" t="s">
        <v>985</v>
      </c>
      <c r="D451" s="124">
        <v>200</v>
      </c>
      <c r="E451" s="122">
        <v>200</v>
      </c>
      <c r="F451" s="123">
        <v>15</v>
      </c>
      <c r="G451" s="120">
        <v>947</v>
      </c>
      <c r="H451" s="120">
        <v>2</v>
      </c>
      <c r="I451" s="120">
        <f t="shared" si="9"/>
        <v>1.5152000000000001</v>
      </c>
      <c r="J451" s="119" t="s">
        <v>687</v>
      </c>
      <c r="K451" s="119"/>
    </row>
    <row r="452" spans="1:11">
      <c r="A452" s="120"/>
      <c r="B452" s="119">
        <v>183</v>
      </c>
      <c r="C452" s="120" t="s">
        <v>639</v>
      </c>
      <c r="D452" s="124">
        <v>200</v>
      </c>
      <c r="E452" s="122">
        <v>200</v>
      </c>
      <c r="F452" s="123">
        <v>15</v>
      </c>
      <c r="G452" s="120">
        <v>8339</v>
      </c>
      <c r="H452" s="120">
        <v>2</v>
      </c>
      <c r="I452" s="120">
        <f t="shared" si="9"/>
        <v>13.3424</v>
      </c>
      <c r="J452" s="119" t="s">
        <v>687</v>
      </c>
      <c r="K452" s="119"/>
    </row>
    <row r="453" spans="1:11">
      <c r="A453" s="120"/>
      <c r="B453" s="119">
        <v>184</v>
      </c>
      <c r="C453" s="120" t="s">
        <v>986</v>
      </c>
      <c r="D453" s="124">
        <v>200</v>
      </c>
      <c r="E453" s="122">
        <v>200</v>
      </c>
      <c r="F453" s="123">
        <v>15</v>
      </c>
      <c r="G453" s="120">
        <v>3871</v>
      </c>
      <c r="H453" s="120">
        <v>2</v>
      </c>
      <c r="I453" s="120">
        <f t="shared" si="9"/>
        <v>6.1936</v>
      </c>
      <c r="J453" s="119" t="s">
        <v>637</v>
      </c>
      <c r="K453" s="119"/>
    </row>
    <row r="454" spans="1:11">
      <c r="A454" s="120"/>
      <c r="B454" s="119">
        <v>185</v>
      </c>
      <c r="C454" s="120" t="s">
        <v>987</v>
      </c>
      <c r="D454" s="124">
        <v>200</v>
      </c>
      <c r="E454" s="122">
        <v>200</v>
      </c>
      <c r="F454" s="123">
        <v>15</v>
      </c>
      <c r="G454" s="120">
        <v>1645</v>
      </c>
      <c r="H454" s="120">
        <v>2</v>
      </c>
      <c r="I454" s="120">
        <f t="shared" si="9"/>
        <v>2.6320000000000001</v>
      </c>
      <c r="J454" s="119" t="s">
        <v>637</v>
      </c>
      <c r="K454" s="119"/>
    </row>
    <row r="455" spans="1:11">
      <c r="A455" s="120"/>
      <c r="B455" s="119">
        <v>186</v>
      </c>
      <c r="C455" s="120" t="s">
        <v>988</v>
      </c>
      <c r="D455" s="266" t="s">
        <v>989</v>
      </c>
      <c r="E455" s="267"/>
      <c r="F455" s="268"/>
      <c r="G455" s="120">
        <v>943</v>
      </c>
      <c r="H455" s="120">
        <v>2</v>
      </c>
      <c r="I455" s="120">
        <v>1.8460000000000001</v>
      </c>
      <c r="J455" s="119" t="s">
        <v>637</v>
      </c>
      <c r="K455" s="119"/>
    </row>
    <row r="456" spans="1:11">
      <c r="A456" s="120"/>
      <c r="B456" s="119">
        <v>187</v>
      </c>
      <c r="C456" s="120" t="s">
        <v>990</v>
      </c>
      <c r="D456" s="266" t="s">
        <v>564</v>
      </c>
      <c r="E456" s="267"/>
      <c r="F456" s="268"/>
      <c r="G456" s="120">
        <v>545</v>
      </c>
      <c r="H456" s="120">
        <v>2</v>
      </c>
      <c r="I456" s="120">
        <v>0.47899999999999998</v>
      </c>
      <c r="J456" s="119" t="s">
        <v>637</v>
      </c>
      <c r="K456" s="119"/>
    </row>
    <row r="457" spans="1:11">
      <c r="A457" s="120"/>
      <c r="B457" s="119">
        <v>188</v>
      </c>
      <c r="C457" s="120" t="s">
        <v>991</v>
      </c>
      <c r="D457" s="266" t="s">
        <v>992</v>
      </c>
      <c r="E457" s="267"/>
      <c r="F457" s="268"/>
      <c r="G457" s="120">
        <v>1503</v>
      </c>
      <c r="H457" s="120">
        <v>2</v>
      </c>
      <c r="I457" s="120">
        <v>2.2599999999999998</v>
      </c>
      <c r="J457" s="119" t="s">
        <v>637</v>
      </c>
      <c r="K457" s="119"/>
    </row>
    <row r="458" spans="1:11">
      <c r="A458" s="120"/>
      <c r="B458" s="119">
        <v>189</v>
      </c>
      <c r="C458" s="120" t="s">
        <v>993</v>
      </c>
      <c r="D458" s="266" t="s">
        <v>564</v>
      </c>
      <c r="E458" s="267"/>
      <c r="F458" s="268"/>
      <c r="G458" s="120">
        <v>1503</v>
      </c>
      <c r="H458" s="120">
        <v>2</v>
      </c>
      <c r="I458" s="120">
        <v>1.3220000000000001</v>
      </c>
      <c r="J458" s="119" t="s">
        <v>687</v>
      </c>
      <c r="K458" s="119"/>
    </row>
    <row r="459" spans="1:11">
      <c r="A459" s="120"/>
      <c r="B459" s="119">
        <v>190</v>
      </c>
      <c r="C459" s="120" t="s">
        <v>994</v>
      </c>
      <c r="D459" s="266" t="s">
        <v>744</v>
      </c>
      <c r="E459" s="267"/>
      <c r="F459" s="268"/>
      <c r="G459" s="120">
        <v>600</v>
      </c>
      <c r="H459" s="120">
        <v>2</v>
      </c>
      <c r="I459" s="120">
        <v>0.84799999999999998</v>
      </c>
      <c r="J459" s="119" t="s">
        <v>687</v>
      </c>
      <c r="K459" s="119"/>
    </row>
    <row r="460" spans="1:11">
      <c r="A460" s="120"/>
      <c r="B460" s="119">
        <v>191</v>
      </c>
      <c r="C460" s="120" t="s">
        <v>995</v>
      </c>
      <c r="D460" s="266" t="s">
        <v>564</v>
      </c>
      <c r="E460" s="267"/>
      <c r="F460" s="268"/>
      <c r="G460" s="120">
        <v>600</v>
      </c>
      <c r="H460" s="120">
        <v>2</v>
      </c>
      <c r="I460" s="120">
        <v>0.52800000000000002</v>
      </c>
      <c r="J460" s="119" t="s">
        <v>687</v>
      </c>
      <c r="K460" s="119"/>
    </row>
    <row r="461" spans="1:11">
      <c r="A461" s="120"/>
      <c r="B461" s="119">
        <v>192</v>
      </c>
      <c r="C461" s="120" t="s">
        <v>996</v>
      </c>
      <c r="D461" s="266" t="s">
        <v>992</v>
      </c>
      <c r="E461" s="267"/>
      <c r="F461" s="268"/>
      <c r="G461" s="120">
        <v>804</v>
      </c>
      <c r="H461" s="120">
        <v>2</v>
      </c>
      <c r="I461" s="120">
        <v>0.94479999999999997</v>
      </c>
      <c r="J461" s="119" t="s">
        <v>687</v>
      </c>
      <c r="K461" s="119"/>
    </row>
    <row r="462" spans="1:11">
      <c r="A462" s="120"/>
      <c r="B462" s="119">
        <v>193</v>
      </c>
      <c r="C462" s="120" t="s">
        <v>997</v>
      </c>
      <c r="D462" s="266" t="s">
        <v>564</v>
      </c>
      <c r="E462" s="267"/>
      <c r="F462" s="268"/>
      <c r="G462" s="120">
        <v>545</v>
      </c>
      <c r="H462" s="120">
        <v>2</v>
      </c>
      <c r="I462" s="120">
        <v>0.47960000000000003</v>
      </c>
      <c r="J462" s="119" t="s">
        <v>637</v>
      </c>
      <c r="K462" s="119"/>
    </row>
    <row r="463" spans="1:11">
      <c r="A463" s="120"/>
      <c r="B463" s="119">
        <v>194</v>
      </c>
      <c r="C463" s="120" t="s">
        <v>998</v>
      </c>
      <c r="D463" s="266" t="s">
        <v>999</v>
      </c>
      <c r="E463" s="267"/>
      <c r="F463" s="268"/>
      <c r="G463" s="120">
        <v>943</v>
      </c>
      <c r="H463" s="120">
        <v>2</v>
      </c>
      <c r="I463" s="120">
        <v>1.9233</v>
      </c>
      <c r="J463" s="119" t="s">
        <v>637</v>
      </c>
      <c r="K463" s="119"/>
    </row>
    <row r="464" spans="1:11">
      <c r="A464" s="120"/>
      <c r="B464" s="119">
        <v>195</v>
      </c>
      <c r="C464" s="120" t="s">
        <v>1000</v>
      </c>
      <c r="D464" s="266" t="s">
        <v>1001</v>
      </c>
      <c r="E464" s="267"/>
      <c r="F464" s="268"/>
      <c r="G464" s="120">
        <v>476</v>
      </c>
      <c r="H464" s="120">
        <v>2</v>
      </c>
      <c r="I464" s="120">
        <v>0.66749999999999998</v>
      </c>
      <c r="J464" s="119" t="s">
        <v>637</v>
      </c>
      <c r="K464" s="119"/>
    </row>
    <row r="465" spans="1:11">
      <c r="A465" s="120"/>
      <c r="B465" s="119">
        <v>196</v>
      </c>
      <c r="C465" s="120" t="s">
        <v>1002</v>
      </c>
      <c r="D465" s="124">
        <v>200</v>
      </c>
      <c r="E465" s="122">
        <v>200</v>
      </c>
      <c r="F465" s="123">
        <v>15</v>
      </c>
      <c r="G465" s="120">
        <v>2987</v>
      </c>
      <c r="H465" s="120">
        <v>2</v>
      </c>
      <c r="I465" s="120">
        <f t="shared" ref="I465:I473" si="10">(((D465*2)+(E465*2))*G465)*H465/1000000</f>
        <v>4.7792000000000003</v>
      </c>
      <c r="J465" s="119" t="s">
        <v>637</v>
      </c>
      <c r="K465" s="119"/>
    </row>
    <row r="466" spans="1:11">
      <c r="A466" s="120"/>
      <c r="B466" s="119">
        <v>197</v>
      </c>
      <c r="C466" s="120" t="s">
        <v>1003</v>
      </c>
      <c r="D466" s="124">
        <v>200</v>
      </c>
      <c r="E466" s="122">
        <v>200</v>
      </c>
      <c r="F466" s="123">
        <v>15</v>
      </c>
      <c r="G466" s="120">
        <v>1982</v>
      </c>
      <c r="H466" s="120">
        <v>2</v>
      </c>
      <c r="I466" s="120">
        <f t="shared" si="10"/>
        <v>3.1711999999999998</v>
      </c>
      <c r="J466" s="119" t="s">
        <v>637</v>
      </c>
      <c r="K466" s="119"/>
    </row>
    <row r="467" spans="1:11">
      <c r="A467" s="120"/>
      <c r="B467" s="119">
        <v>198</v>
      </c>
      <c r="C467" s="120" t="s">
        <v>1004</v>
      </c>
      <c r="D467" s="124">
        <v>200</v>
      </c>
      <c r="E467" s="122">
        <v>200</v>
      </c>
      <c r="F467" s="123">
        <v>15</v>
      </c>
      <c r="G467" s="120">
        <v>2046</v>
      </c>
      <c r="H467" s="120">
        <v>2</v>
      </c>
      <c r="I467" s="120">
        <f t="shared" si="10"/>
        <v>3.2736000000000001</v>
      </c>
      <c r="J467" s="119" t="s">
        <v>687</v>
      </c>
      <c r="K467" s="119"/>
    </row>
    <row r="468" spans="1:11">
      <c r="A468" s="120"/>
      <c r="B468" s="119">
        <v>199</v>
      </c>
      <c r="C468" s="120" t="s">
        <v>1005</v>
      </c>
      <c r="D468" s="124">
        <v>200</v>
      </c>
      <c r="E468" s="122">
        <v>200</v>
      </c>
      <c r="F468" s="123">
        <v>15</v>
      </c>
      <c r="G468" s="120">
        <v>842</v>
      </c>
      <c r="H468" s="120">
        <v>2</v>
      </c>
      <c r="I468" s="120">
        <f t="shared" si="10"/>
        <v>1.3472</v>
      </c>
      <c r="J468" s="119" t="s">
        <v>687</v>
      </c>
      <c r="K468" s="119"/>
    </row>
    <row r="469" spans="1:11">
      <c r="A469" s="120"/>
      <c r="B469" s="119">
        <v>200</v>
      </c>
      <c r="C469" s="120" t="s">
        <v>1006</v>
      </c>
      <c r="D469" s="124">
        <v>200</v>
      </c>
      <c r="E469" s="122">
        <v>200</v>
      </c>
      <c r="F469" s="123">
        <v>15</v>
      </c>
      <c r="G469" s="120">
        <v>8279</v>
      </c>
      <c r="H469" s="120">
        <v>1</v>
      </c>
      <c r="I469" s="120">
        <f t="shared" si="10"/>
        <v>6.6231999999999998</v>
      </c>
      <c r="J469" s="119" t="s">
        <v>687</v>
      </c>
      <c r="K469" s="119"/>
    </row>
    <row r="470" spans="1:11">
      <c r="A470" s="120"/>
      <c r="B470" s="119">
        <v>201</v>
      </c>
      <c r="C470" s="120" t="s">
        <v>1007</v>
      </c>
      <c r="D470" s="124">
        <v>200</v>
      </c>
      <c r="E470" s="122">
        <v>200</v>
      </c>
      <c r="F470" s="123">
        <v>15</v>
      </c>
      <c r="G470" s="120">
        <v>8279</v>
      </c>
      <c r="H470" s="120">
        <v>1</v>
      </c>
      <c r="I470" s="120">
        <f t="shared" si="10"/>
        <v>6.6231999999999998</v>
      </c>
      <c r="J470" s="119" t="s">
        <v>687</v>
      </c>
      <c r="K470" s="119"/>
    </row>
    <row r="471" spans="1:11">
      <c r="A471" s="120"/>
      <c r="B471" s="119">
        <v>202</v>
      </c>
      <c r="C471" s="120" t="s">
        <v>1008</v>
      </c>
      <c r="D471" s="124">
        <v>200</v>
      </c>
      <c r="E471" s="122">
        <v>200</v>
      </c>
      <c r="F471" s="123">
        <v>15</v>
      </c>
      <c r="G471" s="120">
        <v>1450</v>
      </c>
      <c r="H471" s="120">
        <v>2</v>
      </c>
      <c r="I471" s="120">
        <f t="shared" si="10"/>
        <v>2.3199999999999998</v>
      </c>
      <c r="J471" s="119" t="s">
        <v>637</v>
      </c>
      <c r="K471" s="119"/>
    </row>
    <row r="472" spans="1:11">
      <c r="A472" s="120"/>
      <c r="B472" s="119">
        <v>203</v>
      </c>
      <c r="C472" s="120" t="s">
        <v>1009</v>
      </c>
      <c r="D472" s="124">
        <v>200</v>
      </c>
      <c r="E472" s="122">
        <v>200</v>
      </c>
      <c r="F472" s="123">
        <v>15</v>
      </c>
      <c r="G472" s="120">
        <v>3477</v>
      </c>
      <c r="H472" s="120">
        <v>1</v>
      </c>
      <c r="I472" s="120">
        <f t="shared" si="10"/>
        <v>2.7816000000000001</v>
      </c>
      <c r="J472" s="119" t="s">
        <v>637</v>
      </c>
      <c r="K472" s="119"/>
    </row>
    <row r="473" spans="1:11">
      <c r="A473" s="120"/>
      <c r="B473" s="119">
        <v>204</v>
      </c>
      <c r="C473" s="120" t="s">
        <v>1010</v>
      </c>
      <c r="D473" s="124">
        <v>200</v>
      </c>
      <c r="E473" s="122">
        <v>200</v>
      </c>
      <c r="F473" s="123">
        <v>15</v>
      </c>
      <c r="G473" s="120">
        <v>3477</v>
      </c>
      <c r="H473" s="120">
        <v>1</v>
      </c>
      <c r="I473" s="120">
        <f t="shared" si="10"/>
        <v>2.7816000000000001</v>
      </c>
      <c r="J473" s="119" t="s">
        <v>637</v>
      </c>
      <c r="K473" s="119"/>
    </row>
    <row r="474" spans="1:11">
      <c r="A474" s="120"/>
      <c r="B474" s="119">
        <v>205</v>
      </c>
      <c r="C474" s="120" t="s">
        <v>1011</v>
      </c>
      <c r="D474" s="266" t="s">
        <v>741</v>
      </c>
      <c r="E474" s="267"/>
      <c r="F474" s="268"/>
      <c r="G474" s="120">
        <v>943</v>
      </c>
      <c r="H474" s="120">
        <v>2</v>
      </c>
      <c r="I474" s="120">
        <v>1.845</v>
      </c>
      <c r="J474" s="119" t="s">
        <v>637</v>
      </c>
      <c r="K474" s="119"/>
    </row>
    <row r="475" spans="1:11">
      <c r="A475" s="120"/>
      <c r="B475" s="119">
        <v>206</v>
      </c>
      <c r="C475" s="120" t="s">
        <v>990</v>
      </c>
      <c r="D475" s="266" t="s">
        <v>564</v>
      </c>
      <c r="E475" s="267"/>
      <c r="F475" s="268"/>
      <c r="G475" s="120">
        <v>545</v>
      </c>
      <c r="H475" s="120">
        <v>2</v>
      </c>
      <c r="I475" s="120">
        <v>0.47960000000000003</v>
      </c>
      <c r="J475" s="119" t="s">
        <v>637</v>
      </c>
      <c r="K475" s="119"/>
    </row>
    <row r="476" spans="1:11">
      <c r="A476" s="120"/>
      <c r="B476" s="119">
        <v>207</v>
      </c>
      <c r="C476" s="120" t="s">
        <v>1012</v>
      </c>
      <c r="D476" s="266" t="s">
        <v>744</v>
      </c>
      <c r="E476" s="267"/>
      <c r="F476" s="268"/>
      <c r="G476" s="120">
        <v>1503</v>
      </c>
      <c r="H476" s="120">
        <v>2</v>
      </c>
      <c r="I476" s="120">
        <v>2.2471999999999999</v>
      </c>
      <c r="J476" s="119" t="s">
        <v>687</v>
      </c>
      <c r="K476" s="119"/>
    </row>
    <row r="477" spans="1:11">
      <c r="A477" s="120"/>
      <c r="B477" s="119">
        <v>208</v>
      </c>
      <c r="C477" s="120" t="s">
        <v>993</v>
      </c>
      <c r="D477" s="266" t="s">
        <v>564</v>
      </c>
      <c r="E477" s="267"/>
      <c r="F477" s="268"/>
      <c r="G477" s="120">
        <v>1503</v>
      </c>
      <c r="H477" s="120">
        <v>2</v>
      </c>
      <c r="I477" s="120">
        <v>1.3227</v>
      </c>
      <c r="J477" s="119" t="s">
        <v>687</v>
      </c>
      <c r="K477" s="119"/>
    </row>
    <row r="478" spans="1:11">
      <c r="A478" s="120"/>
      <c r="B478" s="119">
        <v>209</v>
      </c>
      <c r="C478" s="120" t="s">
        <v>1013</v>
      </c>
      <c r="D478" s="266" t="s">
        <v>744</v>
      </c>
      <c r="E478" s="267"/>
      <c r="F478" s="268"/>
      <c r="G478" s="120">
        <v>600</v>
      </c>
      <c r="H478" s="120">
        <v>2</v>
      </c>
      <c r="I478" s="120">
        <v>0.84799999999999998</v>
      </c>
      <c r="J478" s="119" t="s">
        <v>687</v>
      </c>
      <c r="K478" s="119"/>
    </row>
    <row r="479" spans="1:11">
      <c r="A479" s="120"/>
      <c r="B479" s="119">
        <v>210</v>
      </c>
      <c r="C479" s="120" t="s">
        <v>995</v>
      </c>
      <c r="D479" s="266" t="s">
        <v>564</v>
      </c>
      <c r="E479" s="267"/>
      <c r="F479" s="268"/>
      <c r="G479" s="120">
        <v>600</v>
      </c>
      <c r="H479" s="120">
        <v>2</v>
      </c>
      <c r="I479" s="120">
        <v>0.52800000000000002</v>
      </c>
      <c r="J479" s="119" t="s">
        <v>687</v>
      </c>
      <c r="K479" s="119"/>
    </row>
    <row r="480" spans="1:11">
      <c r="A480" s="120"/>
      <c r="B480" s="119">
        <v>211</v>
      </c>
      <c r="C480" s="120" t="s">
        <v>1014</v>
      </c>
      <c r="D480" s="266" t="s">
        <v>1015</v>
      </c>
      <c r="E480" s="267"/>
      <c r="F480" s="268"/>
      <c r="G480" s="120">
        <v>804</v>
      </c>
      <c r="H480" s="120">
        <v>2</v>
      </c>
      <c r="I480" s="120">
        <v>0.86761999999999995</v>
      </c>
      <c r="J480" s="119" t="s">
        <v>687</v>
      </c>
      <c r="K480" s="119"/>
    </row>
    <row r="481" spans="1:16">
      <c r="A481" s="120"/>
      <c r="B481" s="119">
        <v>212</v>
      </c>
      <c r="C481" s="120" t="s">
        <v>1016</v>
      </c>
      <c r="D481" s="266" t="s">
        <v>1017</v>
      </c>
      <c r="E481" s="267"/>
      <c r="F481" s="268"/>
      <c r="G481" s="120">
        <v>943</v>
      </c>
      <c r="H481" s="120">
        <v>2</v>
      </c>
      <c r="I481" s="120">
        <v>1.9333</v>
      </c>
      <c r="J481" s="119" t="s">
        <v>687</v>
      </c>
      <c r="K481" s="119"/>
    </row>
    <row r="482" spans="1:16">
      <c r="A482" s="120"/>
      <c r="B482" s="119">
        <v>213</v>
      </c>
      <c r="C482" s="120" t="s">
        <v>997</v>
      </c>
      <c r="D482" s="266" t="s">
        <v>564</v>
      </c>
      <c r="E482" s="267"/>
      <c r="F482" s="268"/>
      <c r="G482" s="120">
        <v>545</v>
      </c>
      <c r="H482" s="120">
        <v>2</v>
      </c>
      <c r="I482" s="120">
        <v>0.47960000000000003</v>
      </c>
      <c r="J482" s="119" t="s">
        <v>687</v>
      </c>
      <c r="K482" s="119"/>
    </row>
    <row r="483" spans="1:16">
      <c r="A483" s="120"/>
      <c r="B483" s="119">
        <v>214</v>
      </c>
      <c r="C483" s="120" t="s">
        <v>1018</v>
      </c>
      <c r="D483" s="266" t="s">
        <v>1019</v>
      </c>
      <c r="E483" s="267"/>
      <c r="F483" s="268"/>
      <c r="G483" s="120">
        <v>476</v>
      </c>
      <c r="H483" s="120">
        <v>2</v>
      </c>
      <c r="I483" s="120">
        <v>0.6532</v>
      </c>
      <c r="J483" s="119" t="s">
        <v>687</v>
      </c>
      <c r="K483" s="119"/>
    </row>
    <row r="484" spans="1:16">
      <c r="A484" s="120"/>
      <c r="B484" s="119">
        <v>215</v>
      </c>
      <c r="C484" s="120" t="s">
        <v>1020</v>
      </c>
      <c r="D484" s="125"/>
      <c r="E484" s="126" t="s">
        <v>1021</v>
      </c>
      <c r="F484" s="127"/>
      <c r="G484" s="120"/>
      <c r="H484" s="120">
        <v>1</v>
      </c>
      <c r="I484" s="120">
        <v>0.49</v>
      </c>
      <c r="J484" s="119" t="s">
        <v>637</v>
      </c>
      <c r="K484" s="119"/>
    </row>
    <row r="485" spans="1:16">
      <c r="A485" s="120"/>
      <c r="B485" s="119">
        <v>216</v>
      </c>
      <c r="C485" s="120" t="s">
        <v>1022</v>
      </c>
      <c r="D485" s="125"/>
      <c r="E485" s="126" t="s">
        <v>1023</v>
      </c>
      <c r="F485" s="127"/>
      <c r="G485" s="120"/>
      <c r="H485" s="120">
        <v>1</v>
      </c>
      <c r="I485" s="120">
        <v>0.49</v>
      </c>
      <c r="J485" s="119" t="s">
        <v>687</v>
      </c>
      <c r="K485" s="119"/>
    </row>
    <row r="486" spans="1:16">
      <c r="A486" s="120"/>
      <c r="B486" s="119">
        <v>217</v>
      </c>
      <c r="C486" s="120" t="s">
        <v>1024</v>
      </c>
      <c r="D486" s="125"/>
      <c r="E486" s="126" t="s">
        <v>1025</v>
      </c>
      <c r="F486" s="127"/>
      <c r="G486" s="120"/>
      <c r="H486" s="120">
        <v>1</v>
      </c>
      <c r="I486" s="120">
        <v>0.27</v>
      </c>
      <c r="J486" s="119" t="s">
        <v>637</v>
      </c>
      <c r="K486" s="119"/>
    </row>
    <row r="487" spans="1:16">
      <c r="A487" s="120"/>
      <c r="B487" s="119">
        <v>218</v>
      </c>
      <c r="C487" s="120" t="s">
        <v>1026</v>
      </c>
      <c r="D487" s="125"/>
      <c r="E487" s="126" t="s">
        <v>1027</v>
      </c>
      <c r="F487" s="127"/>
      <c r="G487" s="120"/>
      <c r="H487" s="120">
        <v>2</v>
      </c>
      <c r="I487" s="120">
        <v>0.49</v>
      </c>
      <c r="J487" s="119" t="s">
        <v>637</v>
      </c>
      <c r="K487" s="119"/>
    </row>
    <row r="488" spans="1:16">
      <c r="A488" s="120"/>
      <c r="B488" s="119">
        <v>219</v>
      </c>
      <c r="C488" s="120" t="s">
        <v>1028</v>
      </c>
      <c r="D488" s="125"/>
      <c r="E488" s="126" t="s">
        <v>1029</v>
      </c>
      <c r="F488" s="127"/>
      <c r="G488" s="120"/>
      <c r="H488" s="120">
        <v>2</v>
      </c>
      <c r="I488" s="120">
        <v>0.5</v>
      </c>
      <c r="J488" s="119" t="s">
        <v>687</v>
      </c>
      <c r="K488" s="119"/>
    </row>
    <row r="489" spans="1:16">
      <c r="A489" s="120"/>
      <c r="B489" s="119">
        <v>220</v>
      </c>
      <c r="C489" s="120" t="s">
        <v>1030</v>
      </c>
      <c r="D489" s="125"/>
      <c r="E489" s="126" t="s">
        <v>1031</v>
      </c>
      <c r="F489" s="127"/>
      <c r="G489" s="120"/>
      <c r="H489" s="120">
        <v>2</v>
      </c>
      <c r="I489" s="120">
        <v>0.27700000000000002</v>
      </c>
      <c r="J489" s="119" t="s">
        <v>637</v>
      </c>
      <c r="K489" s="119"/>
    </row>
    <row r="490" spans="1:16">
      <c r="A490" s="120"/>
      <c r="B490" s="119"/>
      <c r="C490" s="120"/>
      <c r="D490" s="125"/>
      <c r="E490" s="126"/>
      <c r="F490" s="127"/>
      <c r="G490" s="120"/>
      <c r="H490" s="120"/>
      <c r="I490" s="120"/>
      <c r="J490" s="119"/>
      <c r="K490" s="119"/>
    </row>
    <row r="491" spans="1:16" ht="16.5">
      <c r="A491" s="148"/>
      <c r="B491" s="149"/>
      <c r="C491" s="150" t="s">
        <v>1032</v>
      </c>
      <c r="D491" s="151"/>
      <c r="E491" s="152"/>
      <c r="F491" s="153"/>
      <c r="G491" s="148"/>
      <c r="H491" s="148"/>
      <c r="I491" s="150">
        <f>SUM(I270:I490)</f>
        <v>1007.7994199999999</v>
      </c>
      <c r="J491" s="149"/>
      <c r="K491" s="149"/>
    </row>
    <row r="493" spans="1:16">
      <c r="A493" s="115" t="s">
        <v>1033</v>
      </c>
      <c r="B493" s="114">
        <v>1</v>
      </c>
      <c r="C493" s="115"/>
      <c r="D493" s="154"/>
      <c r="E493" s="155">
        <v>821.6</v>
      </c>
      <c r="F493" s="156"/>
      <c r="G493" s="115">
        <v>3830</v>
      </c>
      <c r="H493" s="115">
        <v>1</v>
      </c>
      <c r="I493" s="157">
        <f>E493*3.14*G493/1000000</f>
        <v>9.8807259199999997</v>
      </c>
      <c r="J493" s="114" t="s">
        <v>1034</v>
      </c>
      <c r="K493" s="114"/>
    </row>
    <row r="494" spans="1:16">
      <c r="A494" s="120"/>
      <c r="B494" s="119">
        <v>2</v>
      </c>
      <c r="C494" s="120"/>
      <c r="D494" s="125"/>
      <c r="E494" s="126">
        <v>223</v>
      </c>
      <c r="F494" s="127"/>
      <c r="G494" s="120">
        <v>5180</v>
      </c>
      <c r="H494" s="120">
        <v>4</v>
      </c>
      <c r="I494" s="158">
        <f>E494*3.14*G494*H494/1000000</f>
        <v>14.5085584</v>
      </c>
      <c r="J494" s="119" t="s">
        <v>1034</v>
      </c>
      <c r="K494" s="119"/>
    </row>
    <row r="495" spans="1:16">
      <c r="A495" s="120"/>
      <c r="B495" s="119">
        <v>3</v>
      </c>
      <c r="C495" s="120"/>
      <c r="D495" s="125"/>
      <c r="E495" s="126">
        <v>223</v>
      </c>
      <c r="F495" s="127"/>
      <c r="G495" s="120">
        <v>2250</v>
      </c>
      <c r="H495" s="120">
        <v>4</v>
      </c>
      <c r="I495" s="158">
        <f>E495*3.14*G495*H495/1000000</f>
        <v>6.3019800000000004</v>
      </c>
      <c r="J495" s="119" t="s">
        <v>1034</v>
      </c>
      <c r="K495" s="119"/>
      <c r="N495" s="5">
        <f>700/3.14</f>
        <v>222.92993630573247</v>
      </c>
    </row>
    <row r="496" spans="1:16">
      <c r="A496" s="120"/>
      <c r="B496" s="119">
        <v>4</v>
      </c>
      <c r="C496" s="120"/>
      <c r="D496" s="125"/>
      <c r="E496" s="126" t="s">
        <v>1035</v>
      </c>
      <c r="F496" s="127"/>
      <c r="G496" s="120">
        <v>5630</v>
      </c>
      <c r="H496" s="120">
        <v>2</v>
      </c>
      <c r="I496" s="158">
        <f>(((300*4)+(290*2))*2)*G496/1000000</f>
        <v>20.0428</v>
      </c>
      <c r="J496" s="119" t="s">
        <v>687</v>
      </c>
      <c r="K496" s="119"/>
      <c r="P496" s="5">
        <f>1950+1950+1730</f>
        <v>5630</v>
      </c>
    </row>
    <row r="497" spans="1:14">
      <c r="A497" s="120"/>
      <c r="B497" s="119">
        <v>4</v>
      </c>
      <c r="C497" s="120"/>
      <c r="D497" s="125"/>
      <c r="E497" s="126" t="s">
        <v>1036</v>
      </c>
      <c r="F497" s="127"/>
      <c r="G497" s="120">
        <v>1730</v>
      </c>
      <c r="H497" s="120">
        <v>2</v>
      </c>
      <c r="I497" s="158">
        <f>(((300*4)+(290*2))*2)*G497/1000000</f>
        <v>6.1588000000000003</v>
      </c>
      <c r="J497" s="119" t="s">
        <v>1037</v>
      </c>
      <c r="K497" s="119"/>
    </row>
    <row r="498" spans="1:14">
      <c r="A498" s="120"/>
      <c r="B498" s="119">
        <v>5</v>
      </c>
      <c r="C498" s="120"/>
      <c r="D498" s="125"/>
      <c r="E498" s="126" t="s">
        <v>1038</v>
      </c>
      <c r="F498" s="127"/>
      <c r="G498" s="120">
        <v>3650</v>
      </c>
      <c r="H498" s="120">
        <v>2</v>
      </c>
      <c r="I498" s="158">
        <f>((200*4)+(190*2)*2)*G498/1000000</f>
        <v>5.694</v>
      </c>
      <c r="J498" s="119" t="s">
        <v>1037</v>
      </c>
      <c r="K498" s="119"/>
      <c r="N498" s="5">
        <f>2580/3.14</f>
        <v>821.656050955414</v>
      </c>
    </row>
    <row r="499" spans="1:14">
      <c r="A499" s="120"/>
      <c r="B499" s="119"/>
      <c r="C499" s="120"/>
      <c r="D499" s="125"/>
      <c r="E499" s="126"/>
      <c r="F499" s="127"/>
      <c r="G499" s="120"/>
      <c r="H499" s="120"/>
      <c r="I499" s="158"/>
      <c r="J499" s="119"/>
      <c r="K499" s="119"/>
    </row>
    <row r="500" spans="1:14" ht="16.5">
      <c r="A500" s="148"/>
      <c r="B500" s="149"/>
      <c r="C500" s="150" t="s">
        <v>1039</v>
      </c>
      <c r="D500" s="151"/>
      <c r="E500" s="152"/>
      <c r="F500" s="153"/>
      <c r="G500" s="148"/>
      <c r="H500" s="148"/>
      <c r="I500" s="159">
        <f>SUM(I493:I499)</f>
        <v>62.586864320000004</v>
      </c>
      <c r="J500" s="149"/>
      <c r="K500" s="149"/>
    </row>
    <row r="501" spans="1:14">
      <c r="C501" s="112"/>
    </row>
    <row r="502" spans="1:14" ht="20.25">
      <c r="A502" s="160" t="s">
        <v>1040</v>
      </c>
      <c r="B502" s="161"/>
      <c r="C502" s="162"/>
      <c r="D502" s="162"/>
      <c r="E502" s="162"/>
      <c r="F502" s="162"/>
    </row>
    <row r="503" spans="1:14" ht="18.75">
      <c r="A503" s="163"/>
      <c r="B503" s="264" t="s">
        <v>1041</v>
      </c>
      <c r="C503" s="255"/>
      <c r="D503" s="254" t="s">
        <v>1042</v>
      </c>
      <c r="E503" s="255"/>
      <c r="F503" s="254" t="s">
        <v>1043</v>
      </c>
      <c r="G503" s="255"/>
      <c r="H503" s="254" t="s">
        <v>1044</v>
      </c>
      <c r="I503" s="264"/>
      <c r="J503" s="265" t="s">
        <v>1045</v>
      </c>
      <c r="K503" s="265"/>
      <c r="L503" s="164"/>
    </row>
    <row r="504" spans="1:14" ht="18.75">
      <c r="A504" s="165">
        <v>1</v>
      </c>
      <c r="B504" s="254" t="s">
        <v>1037</v>
      </c>
      <c r="C504" s="255"/>
      <c r="D504" s="256">
        <f>SUMIF($J$493:$J$499,"5m이하",$I$493:$I$499)</f>
        <v>62.586864320000004</v>
      </c>
      <c r="E504" s="257"/>
      <c r="F504" s="256">
        <f>SUMIF($J$6:$J$266,"5m이하",$I$6:$I$266)</f>
        <v>85.397799999999961</v>
      </c>
      <c r="G504" s="257"/>
      <c r="H504" s="256">
        <f>SUMIF($J$270:$J$489,"5m이하",$I$270:$I$489)</f>
        <v>78.938620000000014</v>
      </c>
      <c r="I504" s="258"/>
      <c r="J504" s="259">
        <f>TRUNC(SUM(D504:I504))</f>
        <v>226</v>
      </c>
      <c r="K504" s="259"/>
      <c r="L504" s="166"/>
    </row>
    <row r="505" spans="1:14" ht="18.75">
      <c r="A505" s="165">
        <v>2</v>
      </c>
      <c r="B505" s="254" t="s">
        <v>944</v>
      </c>
      <c r="C505" s="255"/>
      <c r="D505" s="256"/>
      <c r="E505" s="257"/>
      <c r="F505" s="256">
        <f>SUMIF($J$6:$J$266,"5~15m",$I$6:$I$266)</f>
        <v>353.72279999999989</v>
      </c>
      <c r="G505" s="257"/>
      <c r="H505" s="256">
        <f>SUMIF($J$270:$J$490,"5~15m",$I$270:$I$490)</f>
        <v>324.14780000000002</v>
      </c>
      <c r="I505" s="258"/>
      <c r="J505" s="259">
        <f>TRUNC(SUM(D505:I505))</f>
        <v>677</v>
      </c>
      <c r="K505" s="259"/>
      <c r="L505" s="166"/>
    </row>
    <row r="506" spans="1:14" ht="18.75">
      <c r="A506" s="165">
        <v>3</v>
      </c>
      <c r="B506" s="254" t="s">
        <v>777</v>
      </c>
      <c r="C506" s="255"/>
      <c r="D506" s="256"/>
      <c r="E506" s="257"/>
      <c r="F506" s="256">
        <f>SUMIF($J$6:$J$266,"15~30m",$I$6:$I$266)</f>
        <v>422.04880000000003</v>
      </c>
      <c r="G506" s="257"/>
      <c r="H506" s="256">
        <f>SUMIF($J$270:$J$490,"15~30m",$I$270:$I$490)</f>
        <v>409.80459999999999</v>
      </c>
      <c r="I506" s="258"/>
      <c r="J506" s="259">
        <f>TRUNC(SUM(D506:I506))</f>
        <v>831</v>
      </c>
      <c r="K506" s="259"/>
      <c r="L506" s="166"/>
    </row>
    <row r="507" spans="1:14" ht="18.75">
      <c r="A507" s="165">
        <v>4</v>
      </c>
      <c r="B507" s="254" t="s">
        <v>1046</v>
      </c>
      <c r="C507" s="255"/>
      <c r="D507" s="256"/>
      <c r="E507" s="257"/>
      <c r="F507" s="256">
        <f>SUMIF($J$6:$J$266,"30m 이상",$I$6:$I$266)</f>
        <v>228.76860000000008</v>
      </c>
      <c r="G507" s="257"/>
      <c r="H507" s="256">
        <f>SUMIF($J$270:$J$490,"30m 이상",$I$270:$I$490)</f>
        <v>194.90840000000003</v>
      </c>
      <c r="I507" s="258"/>
      <c r="J507" s="259">
        <f>TRUNC(SUM(D507:I507))</f>
        <v>423</v>
      </c>
      <c r="K507" s="259"/>
      <c r="L507" s="166"/>
    </row>
    <row r="508" spans="1:14" ht="26.25">
      <c r="A508" s="260" t="s">
        <v>1047</v>
      </c>
      <c r="B508" s="260"/>
      <c r="C508" s="260"/>
      <c r="D508" s="261">
        <f>SUM(D504:E507)</f>
        <v>62.586864320000004</v>
      </c>
      <c r="E508" s="262"/>
      <c r="F508" s="261">
        <f>SUM(F504:G507)</f>
        <v>1089.9379999999999</v>
      </c>
      <c r="G508" s="262"/>
      <c r="H508" s="261">
        <f>SUM(H504:I507)</f>
        <v>1007.7994200000001</v>
      </c>
      <c r="I508" s="263"/>
      <c r="J508" s="259">
        <f>TRUNC(SUM(D508:I508))</f>
        <v>2160</v>
      </c>
      <c r="K508" s="259"/>
      <c r="L508" s="167"/>
    </row>
    <row r="509" spans="1:14">
      <c r="J509" s="168"/>
      <c r="K509" s="169"/>
      <c r="L509" s="170"/>
    </row>
  </sheetData>
  <mergeCells count="274">
    <mergeCell ref="D17:F17"/>
    <mergeCell ref="D18:F18"/>
    <mergeCell ref="D19:F19"/>
    <mergeCell ref="D20:F20"/>
    <mergeCell ref="D21:F21"/>
    <mergeCell ref="D22:F22"/>
    <mergeCell ref="A1:K2"/>
    <mergeCell ref="A3:D3"/>
    <mergeCell ref="A4:A5"/>
    <mergeCell ref="B4:B5"/>
    <mergeCell ref="C4:C5"/>
    <mergeCell ref="D4:G4"/>
    <mergeCell ref="H4:H5"/>
    <mergeCell ref="I4:I5"/>
    <mergeCell ref="J4:J5"/>
    <mergeCell ref="K4:K5"/>
    <mergeCell ref="D29:F29"/>
    <mergeCell ref="D31:F31"/>
    <mergeCell ref="D32:F32"/>
    <mergeCell ref="D33:F33"/>
    <mergeCell ref="D34:F34"/>
    <mergeCell ref="D40:F40"/>
    <mergeCell ref="D23:F23"/>
    <mergeCell ref="D24:F24"/>
    <mergeCell ref="D25:F25"/>
    <mergeCell ref="D26:F26"/>
    <mergeCell ref="D27:F27"/>
    <mergeCell ref="D28:F28"/>
    <mergeCell ref="D57:F57"/>
    <mergeCell ref="D58:F58"/>
    <mergeCell ref="D61:F61"/>
    <mergeCell ref="D62:F62"/>
    <mergeCell ref="D70:F70"/>
    <mergeCell ref="D71:F71"/>
    <mergeCell ref="D41:F41"/>
    <mergeCell ref="D42:F42"/>
    <mergeCell ref="D43:F43"/>
    <mergeCell ref="D44:F44"/>
    <mergeCell ref="D53:F53"/>
    <mergeCell ref="D54:F54"/>
    <mergeCell ref="D78:F78"/>
    <mergeCell ref="D79:F79"/>
    <mergeCell ref="D80:F80"/>
    <mergeCell ref="D81:F81"/>
    <mergeCell ref="D82:F82"/>
    <mergeCell ref="D83:F83"/>
    <mergeCell ref="D72:F72"/>
    <mergeCell ref="D73:F73"/>
    <mergeCell ref="D74:F74"/>
    <mergeCell ref="D75:F75"/>
    <mergeCell ref="D76:F76"/>
    <mergeCell ref="D77:F77"/>
    <mergeCell ref="D106:F106"/>
    <mergeCell ref="D108:F108"/>
    <mergeCell ref="D109:F109"/>
    <mergeCell ref="D117:F117"/>
    <mergeCell ref="D118:F118"/>
    <mergeCell ref="D119:F119"/>
    <mergeCell ref="D84:F84"/>
    <mergeCell ref="D99:F99"/>
    <mergeCell ref="D100:F100"/>
    <mergeCell ref="D102:F102"/>
    <mergeCell ref="D103:F103"/>
    <mergeCell ref="D105:F105"/>
    <mergeCell ref="D126:F126"/>
    <mergeCell ref="D127:F127"/>
    <mergeCell ref="D128:F128"/>
    <mergeCell ref="D129:F129"/>
    <mergeCell ref="D130:F130"/>
    <mergeCell ref="D131:F131"/>
    <mergeCell ref="D120:F120"/>
    <mergeCell ref="D121:F121"/>
    <mergeCell ref="D122:F122"/>
    <mergeCell ref="D123:F123"/>
    <mergeCell ref="D124:F124"/>
    <mergeCell ref="D125:F125"/>
    <mergeCell ref="D138:F138"/>
    <mergeCell ref="D139:F139"/>
    <mergeCell ref="D140:F140"/>
    <mergeCell ref="D141:F141"/>
    <mergeCell ref="D150:F150"/>
    <mergeCell ref="D151:F151"/>
    <mergeCell ref="D132:F132"/>
    <mergeCell ref="D133:F133"/>
    <mergeCell ref="D134:F134"/>
    <mergeCell ref="D135:F135"/>
    <mergeCell ref="D136:F136"/>
    <mergeCell ref="D137:F137"/>
    <mergeCell ref="D170:F170"/>
    <mergeCell ref="D171:F171"/>
    <mergeCell ref="D176:F176"/>
    <mergeCell ref="D177:F177"/>
    <mergeCell ref="D178:F178"/>
    <mergeCell ref="D179:F179"/>
    <mergeCell ref="D155:F155"/>
    <mergeCell ref="D156:F156"/>
    <mergeCell ref="D160:F160"/>
    <mergeCell ref="D161:F161"/>
    <mergeCell ref="D165:F165"/>
    <mergeCell ref="D166:F166"/>
    <mergeCell ref="D189:F189"/>
    <mergeCell ref="D190:F190"/>
    <mergeCell ref="D191:F191"/>
    <mergeCell ref="D192:F192"/>
    <mergeCell ref="D196:F196"/>
    <mergeCell ref="D197:F197"/>
    <mergeCell ref="D180:F180"/>
    <mergeCell ref="D181:F181"/>
    <mergeCell ref="D182:F182"/>
    <mergeCell ref="D183:F183"/>
    <mergeCell ref="D184:F184"/>
    <mergeCell ref="D185:F185"/>
    <mergeCell ref="D248:F248"/>
    <mergeCell ref="D249:F249"/>
    <mergeCell ref="D250:F250"/>
    <mergeCell ref="D251:F251"/>
    <mergeCell ref="D252:F252"/>
    <mergeCell ref="D253:F253"/>
    <mergeCell ref="D201:F201"/>
    <mergeCell ref="D202:F202"/>
    <mergeCell ref="D206:F206"/>
    <mergeCell ref="D207:F207"/>
    <mergeCell ref="D246:F246"/>
    <mergeCell ref="D247:F247"/>
    <mergeCell ref="D260:F260"/>
    <mergeCell ref="D261:F261"/>
    <mergeCell ref="D262:F262"/>
    <mergeCell ref="A269:K269"/>
    <mergeCell ref="D280:F280"/>
    <mergeCell ref="D281:F281"/>
    <mergeCell ref="D254:F254"/>
    <mergeCell ref="D255:F255"/>
    <mergeCell ref="D256:F256"/>
    <mergeCell ref="D257:F257"/>
    <mergeCell ref="D258:F258"/>
    <mergeCell ref="D259:F259"/>
    <mergeCell ref="D288:F288"/>
    <mergeCell ref="D289:F289"/>
    <mergeCell ref="D290:F290"/>
    <mergeCell ref="D291:F291"/>
    <mergeCell ref="D292:F292"/>
    <mergeCell ref="D293:F293"/>
    <mergeCell ref="D282:F282"/>
    <mergeCell ref="D283:F283"/>
    <mergeCell ref="D284:F284"/>
    <mergeCell ref="D285:F285"/>
    <mergeCell ref="D286:F286"/>
    <mergeCell ref="D287:F287"/>
    <mergeCell ref="D304:F304"/>
    <mergeCell ref="D305:F305"/>
    <mergeCell ref="D306:F306"/>
    <mergeCell ref="D310:F310"/>
    <mergeCell ref="D311:F311"/>
    <mergeCell ref="D315:F315"/>
    <mergeCell ref="D294:F294"/>
    <mergeCell ref="D295:F295"/>
    <mergeCell ref="D296:F296"/>
    <mergeCell ref="D297:F297"/>
    <mergeCell ref="D302:F302"/>
    <mergeCell ref="D303:F303"/>
    <mergeCell ref="D327:F327"/>
    <mergeCell ref="D328:F328"/>
    <mergeCell ref="D329:F329"/>
    <mergeCell ref="D330:F330"/>
    <mergeCell ref="D337:F337"/>
    <mergeCell ref="D340:F340"/>
    <mergeCell ref="D316:F316"/>
    <mergeCell ref="D320:F320"/>
    <mergeCell ref="D321:F321"/>
    <mergeCell ref="D324:F324"/>
    <mergeCell ref="D325:F325"/>
    <mergeCell ref="D326:F326"/>
    <mergeCell ref="D351:F351"/>
    <mergeCell ref="D352:F352"/>
    <mergeCell ref="D353:F353"/>
    <mergeCell ref="D354:F354"/>
    <mergeCell ref="D355:F355"/>
    <mergeCell ref="D356:F356"/>
    <mergeCell ref="D342:F342"/>
    <mergeCell ref="D344:F344"/>
    <mergeCell ref="D345:F345"/>
    <mergeCell ref="D347:F347"/>
    <mergeCell ref="D348:F348"/>
    <mergeCell ref="D350:F350"/>
    <mergeCell ref="D381:F381"/>
    <mergeCell ref="D385:F385"/>
    <mergeCell ref="D386:F386"/>
    <mergeCell ref="D389:F389"/>
    <mergeCell ref="D391:F391"/>
    <mergeCell ref="D392:F392"/>
    <mergeCell ref="D357:F357"/>
    <mergeCell ref="D358:F358"/>
    <mergeCell ref="D359:F359"/>
    <mergeCell ref="D360:F360"/>
    <mergeCell ref="D361:F361"/>
    <mergeCell ref="D362:F362"/>
    <mergeCell ref="D402:F402"/>
    <mergeCell ref="D403:F403"/>
    <mergeCell ref="D404:F404"/>
    <mergeCell ref="D405:F405"/>
    <mergeCell ref="D406:F406"/>
    <mergeCell ref="D407:F407"/>
    <mergeCell ref="D394:F394"/>
    <mergeCell ref="D395:F395"/>
    <mergeCell ref="D397:F397"/>
    <mergeCell ref="D398:F398"/>
    <mergeCell ref="D400:F400"/>
    <mergeCell ref="D401:F401"/>
    <mergeCell ref="D426:F426"/>
    <mergeCell ref="D427:F427"/>
    <mergeCell ref="D431:F431"/>
    <mergeCell ref="D432:F432"/>
    <mergeCell ref="D434:F434"/>
    <mergeCell ref="D435:F435"/>
    <mergeCell ref="D408:F408"/>
    <mergeCell ref="D409:F409"/>
    <mergeCell ref="D410:F410"/>
    <mergeCell ref="D411:F411"/>
    <mergeCell ref="D412:F412"/>
    <mergeCell ref="D413:F413"/>
    <mergeCell ref="D457:F457"/>
    <mergeCell ref="D458:F458"/>
    <mergeCell ref="D459:F459"/>
    <mergeCell ref="D460:F460"/>
    <mergeCell ref="D461:F461"/>
    <mergeCell ref="D462:F462"/>
    <mergeCell ref="D437:F437"/>
    <mergeCell ref="D438:F438"/>
    <mergeCell ref="D446:F446"/>
    <mergeCell ref="D447:F447"/>
    <mergeCell ref="D455:F455"/>
    <mergeCell ref="D456:F456"/>
    <mergeCell ref="D478:F478"/>
    <mergeCell ref="D479:F479"/>
    <mergeCell ref="D480:F480"/>
    <mergeCell ref="D481:F481"/>
    <mergeCell ref="D482:F482"/>
    <mergeCell ref="D483:F483"/>
    <mergeCell ref="D463:F463"/>
    <mergeCell ref="D464:F464"/>
    <mergeCell ref="D474:F474"/>
    <mergeCell ref="D475:F475"/>
    <mergeCell ref="D476:F476"/>
    <mergeCell ref="D477:F477"/>
    <mergeCell ref="B503:C503"/>
    <mergeCell ref="D503:E503"/>
    <mergeCell ref="F503:G503"/>
    <mergeCell ref="H503:I503"/>
    <mergeCell ref="J503:K503"/>
    <mergeCell ref="B504:C504"/>
    <mergeCell ref="D504:E504"/>
    <mergeCell ref="F504:G504"/>
    <mergeCell ref="H504:I504"/>
    <mergeCell ref="J504:K504"/>
    <mergeCell ref="B505:C505"/>
    <mergeCell ref="D505:E505"/>
    <mergeCell ref="F505:G505"/>
    <mergeCell ref="H505:I505"/>
    <mergeCell ref="J505:K505"/>
    <mergeCell ref="B506:C506"/>
    <mergeCell ref="D506:E506"/>
    <mergeCell ref="F506:G506"/>
    <mergeCell ref="H506:I506"/>
    <mergeCell ref="J506:K506"/>
    <mergeCell ref="B507:C507"/>
    <mergeCell ref="D507:E507"/>
    <mergeCell ref="F507:G507"/>
    <mergeCell ref="H507:I507"/>
    <mergeCell ref="J507:K507"/>
    <mergeCell ref="A508:C508"/>
    <mergeCell ref="D508:E508"/>
    <mergeCell ref="F508:G508"/>
    <mergeCell ref="H508:I508"/>
    <mergeCell ref="J508:K508"/>
  </mergeCells>
  <phoneticPr fontId="3" type="noConversion"/>
  <pageMargins left="0.38" right="0.19685039370078741" top="0.74803149606299213" bottom="0.74803149606299213" header="0.31496062992125984" footer="0.31496062992125984"/>
  <pageSetup paperSize="9" scale="77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J25"/>
  <sheetViews>
    <sheetView workbookViewId="0">
      <selection activeCell="O32" sqref="O32"/>
    </sheetView>
  </sheetViews>
  <sheetFormatPr defaultRowHeight="13.5"/>
  <cols>
    <col min="1" max="9" width="10.77734375" customWidth="1"/>
    <col min="10" max="10" width="15.77734375" customWidth="1"/>
  </cols>
  <sheetData>
    <row r="1" spans="1:10" ht="18" customHeight="1">
      <c r="A1" s="197" t="s">
        <v>61</v>
      </c>
      <c r="B1" s="197"/>
      <c r="C1" s="197"/>
      <c r="D1" s="197"/>
      <c r="E1" s="197"/>
      <c r="F1" s="197"/>
      <c r="G1" s="197"/>
      <c r="H1" s="197"/>
      <c r="I1" s="197"/>
      <c r="J1" s="197"/>
    </row>
    <row r="2" spans="1:10" ht="18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</row>
    <row r="3" spans="1:10" ht="18" customHeight="1">
      <c r="A3" s="197"/>
      <c r="B3" s="197"/>
      <c r="C3" s="197"/>
      <c r="D3" s="197"/>
      <c r="E3" s="197"/>
      <c r="F3" s="197"/>
      <c r="G3" s="197"/>
      <c r="H3" s="197"/>
      <c r="I3" s="197"/>
      <c r="J3" s="197"/>
    </row>
    <row r="4" spans="1:10" ht="18" customHeight="1">
      <c r="A4" s="197"/>
      <c r="B4" s="197"/>
      <c r="C4" s="197"/>
      <c r="D4" s="197"/>
      <c r="E4" s="197"/>
      <c r="F4" s="197"/>
      <c r="G4" s="197"/>
      <c r="H4" s="197"/>
      <c r="I4" s="197"/>
      <c r="J4" s="197"/>
    </row>
    <row r="5" spans="1:10" ht="18" customHeight="1">
      <c r="A5" s="197"/>
      <c r="B5" s="197"/>
      <c r="C5" s="197"/>
      <c r="D5" s="197"/>
      <c r="E5" s="197"/>
      <c r="F5" s="197"/>
      <c r="G5" s="197"/>
      <c r="H5" s="197"/>
      <c r="I5" s="197"/>
      <c r="J5" s="197"/>
    </row>
    <row r="6" spans="1:10" ht="18" customHeight="1">
      <c r="A6" s="197"/>
      <c r="B6" s="197"/>
      <c r="C6" s="197"/>
      <c r="D6" s="197"/>
      <c r="E6" s="197"/>
      <c r="F6" s="197"/>
      <c r="G6" s="197"/>
      <c r="H6" s="197"/>
      <c r="I6" s="197"/>
      <c r="J6" s="197"/>
    </row>
    <row r="7" spans="1:10" ht="18" customHeight="1">
      <c r="A7" s="197"/>
      <c r="B7" s="197"/>
      <c r="C7" s="197"/>
      <c r="D7" s="197"/>
      <c r="E7" s="197"/>
      <c r="F7" s="197"/>
      <c r="G7" s="197"/>
      <c r="H7" s="197"/>
      <c r="I7" s="197"/>
      <c r="J7" s="197"/>
    </row>
    <row r="8" spans="1:10" ht="18" customHeight="1">
      <c r="A8" s="197"/>
      <c r="B8" s="197"/>
      <c r="C8" s="197"/>
      <c r="D8" s="197"/>
      <c r="E8" s="197"/>
      <c r="F8" s="197"/>
      <c r="G8" s="197"/>
      <c r="H8" s="197"/>
      <c r="I8" s="197"/>
      <c r="J8" s="197"/>
    </row>
    <row r="9" spans="1:10" ht="18" customHeight="1">
      <c r="A9" s="197"/>
      <c r="B9" s="197"/>
      <c r="C9" s="197"/>
      <c r="D9" s="197"/>
      <c r="E9" s="197"/>
      <c r="F9" s="197"/>
      <c r="G9" s="197"/>
      <c r="H9" s="197"/>
      <c r="I9" s="197"/>
      <c r="J9" s="197"/>
    </row>
    <row r="10" spans="1:10" ht="18" customHeight="1">
      <c r="A10" s="197"/>
      <c r="B10" s="197"/>
      <c r="C10" s="197"/>
      <c r="D10" s="197"/>
      <c r="E10" s="197"/>
      <c r="F10" s="197"/>
      <c r="G10" s="197"/>
      <c r="H10" s="197"/>
      <c r="I10" s="197"/>
      <c r="J10" s="197"/>
    </row>
    <row r="11" spans="1:10" ht="18" customHeight="1">
      <c r="A11" s="197"/>
      <c r="B11" s="197"/>
      <c r="C11" s="197"/>
      <c r="D11" s="197"/>
      <c r="E11" s="197"/>
      <c r="F11" s="197"/>
      <c r="G11" s="197"/>
      <c r="H11" s="197"/>
      <c r="I11" s="197"/>
      <c r="J11" s="197"/>
    </row>
    <row r="12" spans="1:10" ht="18" customHeight="1">
      <c r="A12" s="197"/>
      <c r="B12" s="197"/>
      <c r="C12" s="197"/>
      <c r="D12" s="197"/>
      <c r="E12" s="197"/>
      <c r="F12" s="197"/>
      <c r="G12" s="197"/>
      <c r="H12" s="197"/>
      <c r="I12" s="197"/>
      <c r="J12" s="197"/>
    </row>
    <row r="13" spans="1:10" ht="18" customHeight="1">
      <c r="A13" s="197"/>
      <c r="B13" s="197"/>
      <c r="C13" s="197"/>
      <c r="D13" s="197"/>
      <c r="E13" s="197"/>
      <c r="F13" s="197"/>
      <c r="G13" s="197"/>
      <c r="H13" s="197"/>
      <c r="I13" s="197"/>
      <c r="J13" s="197"/>
    </row>
    <row r="14" spans="1:10" ht="18" customHeight="1">
      <c r="A14" s="197"/>
      <c r="B14" s="197"/>
      <c r="C14" s="197"/>
      <c r="D14" s="197"/>
      <c r="E14" s="197"/>
      <c r="F14" s="197"/>
      <c r="G14" s="197"/>
      <c r="H14" s="197"/>
      <c r="I14" s="197"/>
      <c r="J14" s="197"/>
    </row>
    <row r="15" spans="1:10" ht="18" customHeight="1">
      <c r="A15" s="197"/>
      <c r="B15" s="197"/>
      <c r="C15" s="197"/>
      <c r="D15" s="197"/>
      <c r="E15" s="197"/>
      <c r="F15" s="197"/>
      <c r="G15" s="197"/>
      <c r="H15" s="197"/>
      <c r="I15" s="197"/>
      <c r="J15" s="197"/>
    </row>
    <row r="16" spans="1:10" ht="18" customHeight="1">
      <c r="A16" s="197"/>
      <c r="B16" s="197"/>
      <c r="C16" s="197"/>
      <c r="D16" s="197"/>
      <c r="E16" s="197"/>
      <c r="F16" s="197"/>
      <c r="G16" s="197"/>
      <c r="H16" s="197"/>
      <c r="I16" s="197"/>
      <c r="J16" s="197"/>
    </row>
    <row r="17" spans="1:10" ht="18" customHeight="1">
      <c r="A17" s="197"/>
      <c r="B17" s="197"/>
      <c r="C17" s="197"/>
      <c r="D17" s="197"/>
      <c r="E17" s="197"/>
      <c r="F17" s="197"/>
      <c r="G17" s="197"/>
      <c r="H17" s="197"/>
      <c r="I17" s="197"/>
      <c r="J17" s="197"/>
    </row>
    <row r="18" spans="1:10" ht="18" customHeight="1">
      <c r="A18" s="197"/>
      <c r="B18" s="197"/>
      <c r="C18" s="197"/>
      <c r="D18" s="197"/>
      <c r="E18" s="197"/>
      <c r="F18" s="197"/>
      <c r="G18" s="197"/>
      <c r="H18" s="197"/>
      <c r="I18" s="197"/>
      <c r="J18" s="197"/>
    </row>
    <row r="19" spans="1:10" ht="18" customHeight="1">
      <c r="A19" s="197"/>
      <c r="B19" s="197"/>
      <c r="C19" s="197"/>
      <c r="D19" s="197"/>
      <c r="E19" s="197"/>
      <c r="F19" s="197"/>
      <c r="G19" s="197"/>
      <c r="H19" s="197"/>
      <c r="I19" s="197"/>
      <c r="J19" s="197"/>
    </row>
    <row r="20" spans="1:10" ht="18" customHeight="1">
      <c r="A20" s="197"/>
      <c r="B20" s="197"/>
      <c r="C20" s="197"/>
      <c r="D20" s="197"/>
      <c r="E20" s="197"/>
      <c r="F20" s="197"/>
      <c r="G20" s="197"/>
      <c r="H20" s="197"/>
      <c r="I20" s="197"/>
      <c r="J20" s="197"/>
    </row>
    <row r="21" spans="1:10" ht="18" customHeight="1">
      <c r="A21" s="197"/>
      <c r="B21" s="197"/>
      <c r="C21" s="197"/>
      <c r="D21" s="197"/>
      <c r="E21" s="197"/>
      <c r="F21" s="197"/>
      <c r="G21" s="197"/>
      <c r="H21" s="197"/>
      <c r="I21" s="197"/>
      <c r="J21" s="197"/>
    </row>
    <row r="22" spans="1:10" ht="18" customHeight="1">
      <c r="A22" s="197"/>
      <c r="B22" s="197"/>
      <c r="C22" s="197"/>
      <c r="D22" s="197"/>
      <c r="E22" s="197"/>
      <c r="F22" s="197"/>
      <c r="G22" s="197"/>
      <c r="H22" s="197"/>
      <c r="I22" s="197"/>
      <c r="J22" s="197"/>
    </row>
    <row r="23" spans="1:10" ht="18" customHeight="1">
      <c r="A23" s="197"/>
      <c r="B23" s="197"/>
      <c r="C23" s="197"/>
      <c r="D23" s="197"/>
      <c r="E23" s="197"/>
      <c r="F23" s="197"/>
      <c r="G23" s="197"/>
      <c r="H23" s="197"/>
      <c r="I23" s="197"/>
      <c r="J23" s="197"/>
    </row>
    <row r="24" spans="1:10" ht="18" customHeight="1">
      <c r="A24" s="197"/>
      <c r="B24" s="197"/>
      <c r="C24" s="197"/>
      <c r="D24" s="197"/>
      <c r="E24" s="197"/>
      <c r="F24" s="197"/>
      <c r="G24" s="197"/>
      <c r="H24" s="197"/>
      <c r="I24" s="197"/>
      <c r="J24" s="197"/>
    </row>
    <row r="25" spans="1:10" ht="18" customHeight="1">
      <c r="A25" s="197"/>
      <c r="B25" s="197"/>
      <c r="C25" s="197"/>
      <c r="D25" s="197"/>
      <c r="E25" s="197"/>
      <c r="F25" s="197"/>
      <c r="G25" s="197"/>
      <c r="H25" s="197"/>
      <c r="I25" s="197"/>
      <c r="J25" s="197"/>
    </row>
  </sheetData>
  <mergeCells count="1">
    <mergeCell ref="A1:J25"/>
  </mergeCells>
  <phoneticPr fontId="3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247"/>
  <sheetViews>
    <sheetView topLeftCell="A118" zoomScale="115" zoomScaleNormal="115" workbookViewId="0">
      <selection activeCell="A123" sqref="A123"/>
    </sheetView>
  </sheetViews>
  <sheetFormatPr defaultRowHeight="21.95" customHeight="1"/>
  <cols>
    <col min="1" max="4" width="107.109375" customWidth="1"/>
  </cols>
  <sheetData>
    <row r="1" spans="1:1" ht="30" customHeight="1">
      <c r="A1" s="171" t="s">
        <v>1049</v>
      </c>
    </row>
    <row r="2" spans="1:1" ht="30" customHeight="1">
      <c r="A2" s="171" t="s">
        <v>1050</v>
      </c>
    </row>
    <row r="3" spans="1:1" ht="30" customHeight="1">
      <c r="A3" s="171" t="s">
        <v>1051</v>
      </c>
    </row>
    <row r="4" spans="1:1" ht="30" customHeight="1">
      <c r="A4" s="171" t="s">
        <v>1052</v>
      </c>
    </row>
    <row r="5" spans="1:1" ht="30" customHeight="1">
      <c r="A5" s="171" t="s">
        <v>1053</v>
      </c>
    </row>
    <row r="6" spans="1:1" ht="30" customHeight="1">
      <c r="A6" s="171" t="s">
        <v>1054</v>
      </c>
    </row>
    <row r="7" spans="1:1" ht="30" customHeight="1">
      <c r="A7" s="171" t="s">
        <v>1159</v>
      </c>
    </row>
    <row r="8" spans="1:1" ht="30" customHeight="1">
      <c r="A8" s="171" t="s">
        <v>1160</v>
      </c>
    </row>
    <row r="9" spans="1:1" ht="30" customHeight="1">
      <c r="A9" s="171" t="s">
        <v>1161</v>
      </c>
    </row>
    <row r="10" spans="1:1" ht="30" customHeight="1">
      <c r="A10" s="171" t="s">
        <v>1162</v>
      </c>
    </row>
    <row r="11" spans="1:1" ht="30" customHeight="1">
      <c r="A11" s="172"/>
    </row>
    <row r="12" spans="1:1" ht="30" customHeight="1">
      <c r="A12" s="171" t="s">
        <v>1055</v>
      </c>
    </row>
    <row r="13" spans="1:1" ht="30" customHeight="1">
      <c r="A13" s="171" t="s">
        <v>1163</v>
      </c>
    </row>
    <row r="14" spans="1:1" ht="30" customHeight="1">
      <c r="A14" s="171" t="s">
        <v>1164</v>
      </c>
    </row>
    <row r="15" spans="1:1" ht="30" customHeight="1">
      <c r="A15" s="171" t="s">
        <v>1165</v>
      </c>
    </row>
    <row r="16" spans="1:1" ht="30" customHeight="1">
      <c r="A16" s="171" t="s">
        <v>1166</v>
      </c>
    </row>
    <row r="17" spans="1:1" ht="30" customHeight="1">
      <c r="A17" s="171" t="s">
        <v>1167</v>
      </c>
    </row>
    <row r="18" spans="1:1" ht="30" customHeight="1">
      <c r="A18" s="172"/>
    </row>
    <row r="19" spans="1:1" ht="30" customHeight="1">
      <c r="A19" s="171" t="s">
        <v>1056</v>
      </c>
    </row>
    <row r="20" spans="1:1" ht="30" customHeight="1">
      <c r="A20" s="171" t="s">
        <v>1168</v>
      </c>
    </row>
    <row r="21" spans="1:1" ht="30" customHeight="1">
      <c r="A21" s="171" t="s">
        <v>1169</v>
      </c>
    </row>
    <row r="22" spans="1:1" ht="30" customHeight="1">
      <c r="A22" s="171" t="s">
        <v>1170</v>
      </c>
    </row>
    <row r="23" spans="1:1" ht="30" customHeight="1">
      <c r="A23" s="172"/>
    </row>
    <row r="24" spans="1:1" ht="30" customHeight="1">
      <c r="A24" s="171" t="s">
        <v>1057</v>
      </c>
    </row>
    <row r="25" spans="1:1" ht="30" customHeight="1">
      <c r="A25" s="171" t="s">
        <v>1172</v>
      </c>
    </row>
    <row r="26" spans="1:1" ht="30" customHeight="1">
      <c r="A26" s="171" t="s">
        <v>1171</v>
      </c>
    </row>
    <row r="27" spans="1:1" ht="30" customHeight="1">
      <c r="A27" s="172"/>
    </row>
    <row r="28" spans="1:1" ht="30" customHeight="1">
      <c r="A28" s="171" t="s">
        <v>1058</v>
      </c>
    </row>
    <row r="29" spans="1:1" ht="30" customHeight="1">
      <c r="A29" s="171" t="s">
        <v>1173</v>
      </c>
    </row>
    <row r="30" spans="1:1" ht="30" customHeight="1">
      <c r="A30" s="171" t="s">
        <v>1175</v>
      </c>
    </row>
    <row r="31" spans="1:1" ht="30" customHeight="1">
      <c r="A31" s="171" t="s">
        <v>1174</v>
      </c>
    </row>
    <row r="32" spans="1:1" ht="30" customHeight="1">
      <c r="A32" s="171" t="s">
        <v>1059</v>
      </c>
    </row>
    <row r="33" spans="1:1" ht="30" customHeight="1">
      <c r="A33" s="171" t="s">
        <v>1060</v>
      </c>
    </row>
    <row r="34" spans="1:1" ht="30" customHeight="1">
      <c r="A34" s="171" t="s">
        <v>1061</v>
      </c>
    </row>
    <row r="35" spans="1:1" ht="30" customHeight="1">
      <c r="A35" s="171"/>
    </row>
    <row r="36" spans="1:1" ht="30" customHeight="1">
      <c r="A36" s="171" t="s">
        <v>1062</v>
      </c>
    </row>
    <row r="37" spans="1:1" ht="30" customHeight="1">
      <c r="A37" s="171" t="s">
        <v>1063</v>
      </c>
    </row>
    <row r="38" spans="1:1" ht="30" customHeight="1">
      <c r="A38" s="172"/>
    </row>
    <row r="39" spans="1:1" ht="30" customHeight="1">
      <c r="A39" s="171" t="s">
        <v>1064</v>
      </c>
    </row>
    <row r="40" spans="1:1" ht="30" customHeight="1">
      <c r="A40" s="171" t="s">
        <v>1176</v>
      </c>
    </row>
    <row r="41" spans="1:1" ht="30" customHeight="1">
      <c r="A41" s="171"/>
    </row>
    <row r="42" spans="1:1" ht="30" customHeight="1">
      <c r="A42" s="171" t="s">
        <v>1065</v>
      </c>
    </row>
    <row r="43" spans="1:1" ht="30" customHeight="1">
      <c r="A43" s="171" t="s">
        <v>1177</v>
      </c>
    </row>
    <row r="44" spans="1:1" ht="30" customHeight="1">
      <c r="A44" s="171"/>
    </row>
    <row r="45" spans="1:1" ht="30" customHeight="1">
      <c r="A45" s="171" t="s">
        <v>1066</v>
      </c>
    </row>
    <row r="46" spans="1:1" ht="30" customHeight="1">
      <c r="A46" s="171" t="s">
        <v>1067</v>
      </c>
    </row>
    <row r="47" spans="1:1" ht="30" customHeight="1">
      <c r="A47" s="171" t="s">
        <v>1068</v>
      </c>
    </row>
    <row r="48" spans="1:1" ht="30" customHeight="1">
      <c r="A48" s="172"/>
    </row>
    <row r="49" spans="1:1" ht="30" customHeight="1">
      <c r="A49" s="171" t="s">
        <v>1069</v>
      </c>
    </row>
    <row r="50" spans="1:1" ht="30" customHeight="1">
      <c r="A50" s="171" t="s">
        <v>1178</v>
      </c>
    </row>
    <row r="51" spans="1:1" ht="30" customHeight="1">
      <c r="A51" s="171"/>
    </row>
    <row r="52" spans="1:1" ht="30" customHeight="1">
      <c r="A52" s="171" t="s">
        <v>1070</v>
      </c>
    </row>
    <row r="53" spans="1:1" ht="30" customHeight="1">
      <c r="A53" s="171" t="s">
        <v>1179</v>
      </c>
    </row>
    <row r="54" spans="1:1" ht="30" customHeight="1">
      <c r="A54" s="171"/>
    </row>
    <row r="55" spans="1:1" ht="30" customHeight="1">
      <c r="A55" s="171" t="s">
        <v>1071</v>
      </c>
    </row>
    <row r="56" spans="1:1" ht="30" customHeight="1">
      <c r="A56" s="171" t="s">
        <v>1180</v>
      </c>
    </row>
    <row r="57" spans="1:1" ht="30" customHeight="1">
      <c r="A57" s="171"/>
    </row>
    <row r="58" spans="1:1" ht="30" customHeight="1">
      <c r="A58" s="171" t="s">
        <v>1072</v>
      </c>
    </row>
    <row r="59" spans="1:1" ht="30" customHeight="1">
      <c r="A59" s="171" t="s">
        <v>1073</v>
      </c>
    </row>
    <row r="60" spans="1:1" ht="30" customHeight="1">
      <c r="A60" s="171" t="s">
        <v>1074</v>
      </c>
    </row>
    <row r="61" spans="1:1" ht="30" customHeight="1">
      <c r="A61" s="172"/>
    </row>
    <row r="62" spans="1:1" ht="30" customHeight="1">
      <c r="A62" s="171" t="s">
        <v>1075</v>
      </c>
    </row>
    <row r="63" spans="1:1" ht="30" customHeight="1">
      <c r="A63" s="171" t="s">
        <v>1181</v>
      </c>
    </row>
    <row r="64" spans="1:1" ht="30" customHeight="1">
      <c r="A64" s="171" t="s">
        <v>1182</v>
      </c>
    </row>
    <row r="65" spans="1:1" ht="30" customHeight="1">
      <c r="A65" s="171"/>
    </row>
    <row r="66" spans="1:1" ht="30" customHeight="1">
      <c r="A66" s="171" t="s">
        <v>1076</v>
      </c>
    </row>
    <row r="67" spans="1:1" ht="30" customHeight="1">
      <c r="A67" s="171" t="s">
        <v>1183</v>
      </c>
    </row>
    <row r="68" spans="1:1" ht="30" customHeight="1">
      <c r="A68" s="171" t="s">
        <v>1077</v>
      </c>
    </row>
    <row r="69" spans="1:1" ht="30" customHeight="1">
      <c r="A69" s="172"/>
    </row>
    <row r="70" spans="1:1" ht="30" customHeight="1">
      <c r="A70" s="171" t="s">
        <v>1078</v>
      </c>
    </row>
    <row r="71" spans="1:1" ht="30" customHeight="1">
      <c r="A71" s="171" t="s">
        <v>1185</v>
      </c>
    </row>
    <row r="72" spans="1:1" ht="30" customHeight="1">
      <c r="A72" s="171" t="s">
        <v>1184</v>
      </c>
    </row>
    <row r="73" spans="1:1" ht="30" customHeight="1">
      <c r="A73" s="171" t="s">
        <v>1079</v>
      </c>
    </row>
    <row r="74" spans="1:1" ht="30" customHeight="1">
      <c r="A74" s="171" t="s">
        <v>1186</v>
      </c>
    </row>
    <row r="75" spans="1:1" ht="30" customHeight="1">
      <c r="A75" s="171" t="s">
        <v>1080</v>
      </c>
    </row>
    <row r="76" spans="1:1" ht="30" customHeight="1">
      <c r="A76" s="171" t="s">
        <v>1081</v>
      </c>
    </row>
    <row r="77" spans="1:1" ht="30" customHeight="1">
      <c r="A77" s="172"/>
    </row>
    <row r="78" spans="1:1" ht="30" customHeight="1">
      <c r="A78" s="171" t="s">
        <v>1082</v>
      </c>
    </row>
    <row r="79" spans="1:1" ht="30" customHeight="1">
      <c r="A79" s="171" t="s">
        <v>1083</v>
      </c>
    </row>
    <row r="80" spans="1:1" ht="30" customHeight="1">
      <c r="A80" s="172"/>
    </row>
    <row r="81" spans="1:1" ht="30" customHeight="1">
      <c r="A81" s="171" t="s">
        <v>1084</v>
      </c>
    </row>
    <row r="82" spans="1:1" ht="30" customHeight="1">
      <c r="A82" s="171" t="s">
        <v>1187</v>
      </c>
    </row>
    <row r="83" spans="1:1" ht="30" customHeight="1">
      <c r="A83" s="171" t="s">
        <v>1189</v>
      </c>
    </row>
    <row r="84" spans="1:1" ht="30" customHeight="1">
      <c r="A84" s="171" t="s">
        <v>1188</v>
      </c>
    </row>
    <row r="85" spans="1:1" ht="30" customHeight="1">
      <c r="A85" s="171" t="s">
        <v>1190</v>
      </c>
    </row>
    <row r="86" spans="1:1" ht="30" customHeight="1">
      <c r="A86" s="171"/>
    </row>
    <row r="87" spans="1:1" ht="30" customHeight="1">
      <c r="A87" s="171" t="s">
        <v>1085</v>
      </c>
    </row>
    <row r="88" spans="1:1" ht="30" customHeight="1">
      <c r="A88" s="171" t="s">
        <v>1086</v>
      </c>
    </row>
    <row r="89" spans="1:1" ht="30" customHeight="1">
      <c r="A89" s="171" t="s">
        <v>1087</v>
      </c>
    </row>
    <row r="90" spans="1:1" ht="30" customHeight="1">
      <c r="A90" s="171" t="s">
        <v>1191</v>
      </c>
    </row>
    <row r="91" spans="1:1" ht="30" customHeight="1">
      <c r="A91" s="172"/>
    </row>
    <row r="92" spans="1:1" ht="30" customHeight="1">
      <c r="A92" s="171" t="s">
        <v>1088</v>
      </c>
    </row>
    <row r="93" spans="1:1" ht="30" customHeight="1">
      <c r="A93" s="171" t="s">
        <v>1193</v>
      </c>
    </row>
    <row r="94" spans="1:1" ht="30" customHeight="1">
      <c r="A94" s="171" t="s">
        <v>1192</v>
      </c>
    </row>
    <row r="95" spans="1:1" ht="30" customHeight="1">
      <c r="A95" s="171" t="s">
        <v>1194</v>
      </c>
    </row>
    <row r="96" spans="1:1" ht="30" customHeight="1">
      <c r="A96" s="171" t="s">
        <v>1195</v>
      </c>
    </row>
    <row r="97" spans="1:1" ht="30" customHeight="1">
      <c r="A97" s="171" t="s">
        <v>1196</v>
      </c>
    </row>
    <row r="98" spans="1:1" ht="30" customHeight="1">
      <c r="A98" s="171" t="s">
        <v>1089</v>
      </c>
    </row>
    <row r="99" spans="1:1" ht="30" customHeight="1">
      <c r="A99" s="171" t="s">
        <v>1197</v>
      </c>
    </row>
    <row r="100" spans="1:1" ht="30" customHeight="1">
      <c r="A100" s="172"/>
    </row>
    <row r="101" spans="1:1" ht="30" customHeight="1">
      <c r="A101" s="171" t="s">
        <v>1090</v>
      </c>
    </row>
    <row r="102" spans="1:1" ht="30" customHeight="1">
      <c r="A102" s="171" t="s">
        <v>1198</v>
      </c>
    </row>
    <row r="103" spans="1:1" ht="30" customHeight="1">
      <c r="A103" s="171" t="s">
        <v>1199</v>
      </c>
    </row>
    <row r="104" spans="1:1" ht="30" customHeight="1">
      <c r="A104" s="172"/>
    </row>
    <row r="105" spans="1:1" ht="30" customHeight="1">
      <c r="A105" s="171" t="s">
        <v>1091</v>
      </c>
    </row>
    <row r="106" spans="1:1" ht="30" customHeight="1">
      <c r="A106" s="171" t="s">
        <v>1092</v>
      </c>
    </row>
    <row r="107" spans="1:1" ht="30" customHeight="1">
      <c r="A107" s="171" t="s">
        <v>1093</v>
      </c>
    </row>
    <row r="108" spans="1:1" ht="30" customHeight="1">
      <c r="A108" s="171"/>
    </row>
    <row r="109" spans="1:1" ht="30" customHeight="1">
      <c r="A109" s="171" t="s">
        <v>1094</v>
      </c>
    </row>
    <row r="110" spans="1:1" ht="30" customHeight="1">
      <c r="A110" s="171" t="s">
        <v>1095</v>
      </c>
    </row>
    <row r="111" spans="1:1" ht="30" customHeight="1">
      <c r="A111" s="172"/>
    </row>
    <row r="112" spans="1:1" ht="30" customHeight="1">
      <c r="A112" s="171" t="s">
        <v>1096</v>
      </c>
    </row>
    <row r="113" spans="1:1" ht="30" customHeight="1">
      <c r="A113" s="171" t="s">
        <v>1097</v>
      </c>
    </row>
    <row r="114" spans="1:1" ht="30" customHeight="1">
      <c r="A114" s="171" t="s">
        <v>1098</v>
      </c>
    </row>
    <row r="115" spans="1:1" ht="30" customHeight="1">
      <c r="A115" s="171" t="s">
        <v>1099</v>
      </c>
    </row>
    <row r="116" spans="1:1" ht="30" customHeight="1">
      <c r="A116" s="171" t="s">
        <v>1100</v>
      </c>
    </row>
    <row r="117" spans="1:1" ht="30" customHeight="1">
      <c r="A117" s="171" t="s">
        <v>1101</v>
      </c>
    </row>
    <row r="118" spans="1:1" ht="30" customHeight="1">
      <c r="A118" s="171" t="s">
        <v>1102</v>
      </c>
    </row>
    <row r="119" spans="1:1" ht="30" customHeight="1">
      <c r="A119" s="172"/>
    </row>
    <row r="120" spans="1:1" ht="30" customHeight="1">
      <c r="A120" s="171" t="s">
        <v>1103</v>
      </c>
    </row>
    <row r="121" spans="1:1" ht="30" customHeight="1">
      <c r="A121" s="171" t="s">
        <v>1104</v>
      </c>
    </row>
    <row r="122" spans="1:1" ht="30" customHeight="1">
      <c r="A122" s="171" t="s">
        <v>1105</v>
      </c>
    </row>
    <row r="123" spans="1:1" ht="30" customHeight="1">
      <c r="A123" s="172"/>
    </row>
    <row r="124" spans="1:1" ht="30" customHeight="1">
      <c r="A124" s="171" t="s">
        <v>1106</v>
      </c>
    </row>
    <row r="125" spans="1:1" ht="30" customHeight="1">
      <c r="A125" s="171" t="s">
        <v>1107</v>
      </c>
    </row>
    <row r="126" spans="1:1" ht="30" customHeight="1">
      <c r="A126" s="171" t="s">
        <v>1108</v>
      </c>
    </row>
    <row r="127" spans="1:1" ht="30" customHeight="1">
      <c r="A127" s="172"/>
    </row>
    <row r="128" spans="1:1" ht="30" customHeight="1">
      <c r="A128" s="171" t="s">
        <v>1109</v>
      </c>
    </row>
    <row r="129" spans="1:1" ht="30" customHeight="1">
      <c r="A129" s="171" t="s">
        <v>1201</v>
      </c>
    </row>
    <row r="130" spans="1:1" ht="30" customHeight="1">
      <c r="A130" s="171" t="s">
        <v>1200</v>
      </c>
    </row>
    <row r="131" spans="1:1" ht="30" customHeight="1">
      <c r="A131" s="171" t="s">
        <v>1110</v>
      </c>
    </row>
    <row r="132" spans="1:1" ht="30" customHeight="1">
      <c r="A132" s="172"/>
    </row>
    <row r="133" spans="1:1" ht="30" customHeight="1">
      <c r="A133" s="171" t="s">
        <v>1111</v>
      </c>
    </row>
    <row r="134" spans="1:1" ht="30" customHeight="1">
      <c r="A134" s="171" t="s">
        <v>1202</v>
      </c>
    </row>
    <row r="135" spans="1:1" ht="30" customHeight="1">
      <c r="A135" s="172"/>
    </row>
    <row r="136" spans="1:1" ht="30" customHeight="1">
      <c r="A136" s="171" t="s">
        <v>1112</v>
      </c>
    </row>
    <row r="137" spans="1:1" ht="30" customHeight="1">
      <c r="A137" s="171" t="s">
        <v>1203</v>
      </c>
    </row>
    <row r="138" spans="1:1" ht="30" customHeight="1">
      <c r="A138" s="171"/>
    </row>
    <row r="139" spans="1:1" ht="30" customHeight="1">
      <c r="A139" s="171" t="s">
        <v>1113</v>
      </c>
    </row>
    <row r="140" spans="1:1" ht="30" customHeight="1">
      <c r="A140" s="171" t="s">
        <v>1114</v>
      </c>
    </row>
    <row r="141" spans="1:1" ht="30" customHeight="1">
      <c r="A141" s="172"/>
    </row>
    <row r="142" spans="1:1" ht="30" customHeight="1">
      <c r="A142" s="171" t="s">
        <v>1115</v>
      </c>
    </row>
    <row r="143" spans="1:1" ht="30" customHeight="1">
      <c r="A143" s="171" t="s">
        <v>1116</v>
      </c>
    </row>
    <row r="144" spans="1:1" ht="30" customHeight="1">
      <c r="A144" s="171" t="s">
        <v>1117</v>
      </c>
    </row>
    <row r="145" spans="1:1" ht="30" customHeight="1">
      <c r="A145" s="171" t="s">
        <v>1118</v>
      </c>
    </row>
    <row r="146" spans="1:1" ht="30" customHeight="1">
      <c r="A146" s="171" t="s">
        <v>1204</v>
      </c>
    </row>
    <row r="147" spans="1:1" ht="30" customHeight="1">
      <c r="A147" s="171"/>
    </row>
    <row r="148" spans="1:1" ht="30" customHeight="1">
      <c r="A148" s="171" t="s">
        <v>1119</v>
      </c>
    </row>
    <row r="149" spans="1:1" ht="30" customHeight="1">
      <c r="A149" s="171" t="s">
        <v>1205</v>
      </c>
    </row>
    <row r="150" spans="1:1" ht="30" customHeight="1">
      <c r="A150" s="171" t="s">
        <v>1120</v>
      </c>
    </row>
    <row r="151" spans="1:1" ht="30" customHeight="1">
      <c r="A151" s="171" t="s">
        <v>1121</v>
      </c>
    </row>
    <row r="152" spans="1:1" ht="30" customHeight="1">
      <c r="A152" s="171" t="s">
        <v>1206</v>
      </c>
    </row>
    <row r="153" spans="1:1" ht="30" customHeight="1">
      <c r="A153" s="171" t="s">
        <v>1122</v>
      </c>
    </row>
    <row r="154" spans="1:1" ht="30" customHeight="1">
      <c r="A154" s="171" t="s">
        <v>1207</v>
      </c>
    </row>
    <row r="155" spans="1:1" ht="30" customHeight="1">
      <c r="A155" s="171" t="s">
        <v>1208</v>
      </c>
    </row>
    <row r="156" spans="1:1" ht="30" customHeight="1">
      <c r="A156" s="171" t="s">
        <v>1123</v>
      </c>
    </row>
    <row r="157" spans="1:1" ht="30" customHeight="1">
      <c r="A157" s="171" t="s">
        <v>1124</v>
      </c>
    </row>
    <row r="158" spans="1:1" ht="30" customHeight="1">
      <c r="A158" s="171" t="s">
        <v>1209</v>
      </c>
    </row>
    <row r="159" spans="1:1" ht="30" customHeight="1">
      <c r="A159" s="171" t="s">
        <v>1125</v>
      </c>
    </row>
    <row r="160" spans="1:1" ht="30" customHeight="1">
      <c r="A160" s="171" t="s">
        <v>1126</v>
      </c>
    </row>
    <row r="161" spans="1:1" ht="30" customHeight="1">
      <c r="A161" s="171" t="s">
        <v>1210</v>
      </c>
    </row>
    <row r="162" spans="1:1" ht="30" customHeight="1">
      <c r="A162" s="171" t="s">
        <v>1127</v>
      </c>
    </row>
    <row r="163" spans="1:1" ht="30" customHeight="1">
      <c r="A163" s="172"/>
    </row>
    <row r="164" spans="1:1" ht="30" customHeight="1">
      <c r="A164" s="171" t="s">
        <v>1128</v>
      </c>
    </row>
    <row r="165" spans="1:1" ht="30" customHeight="1">
      <c r="A165" s="171" t="s">
        <v>1129</v>
      </c>
    </row>
    <row r="166" spans="1:1" ht="30" customHeight="1">
      <c r="A166" s="171" t="s">
        <v>1130</v>
      </c>
    </row>
    <row r="167" spans="1:1" ht="30" customHeight="1">
      <c r="A167" s="171" t="s">
        <v>1131</v>
      </c>
    </row>
    <row r="168" spans="1:1" ht="30" customHeight="1">
      <c r="A168" s="172"/>
    </row>
    <row r="169" spans="1:1" ht="30" customHeight="1">
      <c r="A169" s="171" t="s">
        <v>1132</v>
      </c>
    </row>
    <row r="170" spans="1:1" ht="30" customHeight="1">
      <c r="A170" s="171" t="s">
        <v>1133</v>
      </c>
    </row>
    <row r="171" spans="1:1" ht="30" customHeight="1">
      <c r="A171" s="171" t="s">
        <v>1211</v>
      </c>
    </row>
    <row r="172" spans="1:1" ht="30" customHeight="1">
      <c r="A172" s="171" t="s">
        <v>1212</v>
      </c>
    </row>
    <row r="173" spans="1:1" ht="30" customHeight="1">
      <c r="A173" s="171" t="s">
        <v>1134</v>
      </c>
    </row>
    <row r="174" spans="1:1" ht="30" customHeight="1">
      <c r="A174" s="171" t="s">
        <v>1213</v>
      </c>
    </row>
    <row r="175" spans="1:1" ht="30" customHeight="1">
      <c r="A175" s="171" t="s">
        <v>1214</v>
      </c>
    </row>
    <row r="176" spans="1:1" ht="30" customHeight="1">
      <c r="A176" s="171" t="s">
        <v>1135</v>
      </c>
    </row>
    <row r="177" spans="1:1" ht="30" customHeight="1">
      <c r="A177" s="171" t="s">
        <v>1215</v>
      </c>
    </row>
    <row r="178" spans="1:1" ht="30" customHeight="1">
      <c r="A178" s="171" t="s">
        <v>1216</v>
      </c>
    </row>
    <row r="179" spans="1:1" ht="30" customHeight="1">
      <c r="A179" s="171" t="s">
        <v>1136</v>
      </c>
    </row>
    <row r="180" spans="1:1" ht="30" customHeight="1">
      <c r="A180" s="171"/>
    </row>
    <row r="181" spans="1:1" ht="30" customHeight="1">
      <c r="A181" s="171" t="s">
        <v>1137</v>
      </c>
    </row>
    <row r="182" spans="1:1" ht="30" customHeight="1">
      <c r="A182" s="171" t="s">
        <v>1138</v>
      </c>
    </row>
    <row r="183" spans="1:1" ht="30" customHeight="1">
      <c r="A183" s="171" t="s">
        <v>1139</v>
      </c>
    </row>
    <row r="184" spans="1:1" ht="30" customHeight="1">
      <c r="A184" s="171" t="s">
        <v>1140</v>
      </c>
    </row>
    <row r="185" spans="1:1" ht="30" customHeight="1">
      <c r="A185" s="171" t="s">
        <v>1217</v>
      </c>
    </row>
    <row r="186" spans="1:1" ht="30" customHeight="1">
      <c r="A186" s="171" t="s">
        <v>1141</v>
      </c>
    </row>
    <row r="187" spans="1:1" ht="30" customHeight="1">
      <c r="A187" s="171" t="s">
        <v>1218</v>
      </c>
    </row>
    <row r="188" spans="1:1" ht="30" customHeight="1">
      <c r="A188" s="171" t="s">
        <v>1142</v>
      </c>
    </row>
    <row r="189" spans="1:1" ht="30" customHeight="1">
      <c r="A189" s="171" t="s">
        <v>1219</v>
      </c>
    </row>
    <row r="190" spans="1:1" ht="30" customHeight="1">
      <c r="A190" s="171" t="s">
        <v>1220</v>
      </c>
    </row>
    <row r="191" spans="1:1" ht="30" customHeight="1">
      <c r="A191" s="171" t="s">
        <v>1221</v>
      </c>
    </row>
    <row r="192" spans="1:1" ht="30" customHeight="1">
      <c r="A192" s="171" t="s">
        <v>1143</v>
      </c>
    </row>
    <row r="193" spans="1:1" ht="30" customHeight="1">
      <c r="A193" s="171" t="s">
        <v>1144</v>
      </c>
    </row>
    <row r="194" spans="1:1" ht="30" customHeight="1">
      <c r="A194" s="171" t="s">
        <v>1145</v>
      </c>
    </row>
    <row r="195" spans="1:1" ht="30" customHeight="1">
      <c r="A195" s="171" t="s">
        <v>1146</v>
      </c>
    </row>
    <row r="196" spans="1:1" ht="30" customHeight="1">
      <c r="A196" s="171" t="s">
        <v>1222</v>
      </c>
    </row>
    <row r="197" spans="1:1" ht="30" customHeight="1">
      <c r="A197" s="171" t="s">
        <v>1223</v>
      </c>
    </row>
    <row r="198" spans="1:1" ht="30" customHeight="1">
      <c r="A198" s="171" t="s">
        <v>1224</v>
      </c>
    </row>
    <row r="199" spans="1:1" ht="30" customHeight="1">
      <c r="A199" s="171" t="s">
        <v>1147</v>
      </c>
    </row>
    <row r="200" spans="1:1" ht="30" customHeight="1">
      <c r="A200" s="171" t="s">
        <v>1225</v>
      </c>
    </row>
    <row r="201" spans="1:1" ht="30" customHeight="1">
      <c r="A201" s="171" t="s">
        <v>1226</v>
      </c>
    </row>
    <row r="202" spans="1:1" ht="30" customHeight="1">
      <c r="A202" s="171" t="s">
        <v>1148</v>
      </c>
    </row>
    <row r="203" spans="1:1" ht="30" customHeight="1">
      <c r="A203" s="171" t="s">
        <v>1228</v>
      </c>
    </row>
    <row r="204" spans="1:1" ht="30" customHeight="1">
      <c r="A204" s="171" t="s">
        <v>1227</v>
      </c>
    </row>
    <row r="205" spans="1:1" ht="30" customHeight="1">
      <c r="A205" s="171" t="s">
        <v>1149</v>
      </c>
    </row>
    <row r="206" spans="1:1" ht="30" customHeight="1">
      <c r="A206" s="171" t="s">
        <v>1150</v>
      </c>
    </row>
    <row r="207" spans="1:1" ht="30" customHeight="1">
      <c r="A207" s="172"/>
    </row>
    <row r="208" spans="1:1" ht="30" customHeight="1">
      <c r="A208" s="171" t="s">
        <v>1151</v>
      </c>
    </row>
    <row r="209" spans="1:1" ht="30" customHeight="1">
      <c r="A209" s="171" t="s">
        <v>1152</v>
      </c>
    </row>
    <row r="210" spans="1:1" ht="30" customHeight="1">
      <c r="A210" s="171" t="s">
        <v>1229</v>
      </c>
    </row>
    <row r="211" spans="1:1" ht="30" customHeight="1">
      <c r="A211" s="171" t="s">
        <v>1231</v>
      </c>
    </row>
    <row r="212" spans="1:1" ht="30" customHeight="1">
      <c r="A212" s="171" t="s">
        <v>1230</v>
      </c>
    </row>
    <row r="213" spans="1:1" ht="30" customHeight="1">
      <c r="A213" s="171" t="s">
        <v>1153</v>
      </c>
    </row>
    <row r="214" spans="1:1" ht="30" customHeight="1">
      <c r="A214" s="171" t="s">
        <v>1154</v>
      </c>
    </row>
    <row r="215" spans="1:1" ht="30" customHeight="1">
      <c r="A215" s="171" t="s">
        <v>1232</v>
      </c>
    </row>
    <row r="216" spans="1:1" ht="30" customHeight="1">
      <c r="A216" s="171" t="s">
        <v>1155</v>
      </c>
    </row>
    <row r="217" spans="1:1" ht="30" customHeight="1">
      <c r="A217" s="171" t="s">
        <v>1234</v>
      </c>
    </row>
    <row r="218" spans="1:1" ht="30" customHeight="1">
      <c r="A218" s="171" t="s">
        <v>1233</v>
      </c>
    </row>
    <row r="219" spans="1:1" ht="30" customHeight="1">
      <c r="A219" s="171" t="s">
        <v>1235</v>
      </c>
    </row>
    <row r="220" spans="1:1" ht="30" customHeight="1">
      <c r="A220" s="171" t="s">
        <v>1236</v>
      </c>
    </row>
    <row r="221" spans="1:1" ht="30" customHeight="1">
      <c r="A221" s="171" t="s">
        <v>1237</v>
      </c>
    </row>
    <row r="222" spans="1:1" ht="30" customHeight="1">
      <c r="A222" s="171" t="s">
        <v>1238</v>
      </c>
    </row>
    <row r="223" spans="1:1" ht="30" customHeight="1">
      <c r="A223" s="171" t="s">
        <v>1239</v>
      </c>
    </row>
    <row r="224" spans="1:1" ht="30" customHeight="1">
      <c r="A224" s="171" t="s">
        <v>1240</v>
      </c>
    </row>
    <row r="225" spans="1:1" ht="30" customHeight="1">
      <c r="A225" s="171" t="s">
        <v>1241</v>
      </c>
    </row>
    <row r="226" spans="1:1" ht="30" customHeight="1">
      <c r="A226" s="171" t="s">
        <v>1156</v>
      </c>
    </row>
    <row r="227" spans="1:1" ht="30" customHeight="1">
      <c r="A227" s="171" t="s">
        <v>1243</v>
      </c>
    </row>
    <row r="228" spans="1:1" ht="30" customHeight="1">
      <c r="A228" s="171" t="s">
        <v>1242</v>
      </c>
    </row>
    <row r="229" spans="1:1" ht="30" customHeight="1">
      <c r="A229" s="171" t="s">
        <v>1244</v>
      </c>
    </row>
    <row r="230" spans="1:1" ht="30" customHeight="1">
      <c r="A230" s="171" t="s">
        <v>1246</v>
      </c>
    </row>
    <row r="231" spans="1:1" ht="30" customHeight="1">
      <c r="A231" s="171" t="s">
        <v>1245</v>
      </c>
    </row>
    <row r="232" spans="1:1" ht="30" customHeight="1">
      <c r="A232" s="171" t="s">
        <v>1248</v>
      </c>
    </row>
    <row r="233" spans="1:1" ht="30" customHeight="1">
      <c r="A233" s="171" t="s">
        <v>1247</v>
      </c>
    </row>
    <row r="234" spans="1:1" ht="30" customHeight="1">
      <c r="A234" s="171" t="s">
        <v>1249</v>
      </c>
    </row>
    <row r="235" spans="1:1" ht="30" customHeight="1">
      <c r="A235" s="171" t="s">
        <v>1250</v>
      </c>
    </row>
    <row r="236" spans="1:1" ht="30" customHeight="1">
      <c r="A236" s="171" t="s">
        <v>1251</v>
      </c>
    </row>
    <row r="237" spans="1:1" ht="30" customHeight="1">
      <c r="A237" s="171" t="s">
        <v>1252</v>
      </c>
    </row>
    <row r="238" spans="1:1" ht="30" customHeight="1">
      <c r="A238" s="171" t="s">
        <v>1157</v>
      </c>
    </row>
    <row r="239" spans="1:1" ht="30" customHeight="1">
      <c r="A239" s="171" t="s">
        <v>1253</v>
      </c>
    </row>
    <row r="240" spans="1:1" ht="30" customHeight="1">
      <c r="A240" s="171" t="s">
        <v>1158</v>
      </c>
    </row>
    <row r="241" spans="1:1" ht="30" customHeight="1">
      <c r="A241" s="171" t="s">
        <v>1255</v>
      </c>
    </row>
    <row r="242" spans="1:1" ht="30" customHeight="1">
      <c r="A242" s="171" t="s">
        <v>1254</v>
      </c>
    </row>
    <row r="243" spans="1:1" ht="30" customHeight="1">
      <c r="A243" s="171" t="s">
        <v>1257</v>
      </c>
    </row>
    <row r="244" spans="1:1" ht="30" customHeight="1">
      <c r="A244" s="171" t="s">
        <v>1256</v>
      </c>
    </row>
    <row r="245" spans="1:1" ht="21.95" customHeight="1">
      <c r="A245" s="172"/>
    </row>
    <row r="246" spans="1:1" ht="21.95" customHeight="1">
      <c r="A246" s="172"/>
    </row>
    <row r="247" spans="1:1" ht="21.95" customHeight="1">
      <c r="A247" s="171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J25"/>
  <sheetViews>
    <sheetView workbookViewId="0">
      <selection activeCell="L24" sqref="L24"/>
    </sheetView>
  </sheetViews>
  <sheetFormatPr defaultRowHeight="13.5"/>
  <cols>
    <col min="1" max="9" width="10.77734375" customWidth="1"/>
    <col min="10" max="10" width="15.77734375" customWidth="1"/>
  </cols>
  <sheetData>
    <row r="1" spans="1:10" ht="18" customHeight="1">
      <c r="A1" s="197" t="s">
        <v>62</v>
      </c>
      <c r="B1" s="197"/>
      <c r="C1" s="197"/>
      <c r="D1" s="197"/>
      <c r="E1" s="197"/>
      <c r="F1" s="197"/>
      <c r="G1" s="197"/>
      <c r="H1" s="197"/>
      <c r="I1" s="197"/>
      <c r="J1" s="197"/>
    </row>
    <row r="2" spans="1:10" ht="18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</row>
    <row r="3" spans="1:10" ht="18" customHeight="1">
      <c r="A3" s="197"/>
      <c r="B3" s="197"/>
      <c r="C3" s="197"/>
      <c r="D3" s="197"/>
      <c r="E3" s="197"/>
      <c r="F3" s="197"/>
      <c r="G3" s="197"/>
      <c r="H3" s="197"/>
      <c r="I3" s="197"/>
      <c r="J3" s="197"/>
    </row>
    <row r="4" spans="1:10" ht="18" customHeight="1">
      <c r="A4" s="197"/>
      <c r="B4" s="197"/>
      <c r="C4" s="197"/>
      <c r="D4" s="197"/>
      <c r="E4" s="197"/>
      <c r="F4" s="197"/>
      <c r="G4" s="197"/>
      <c r="H4" s="197"/>
      <c r="I4" s="197"/>
      <c r="J4" s="197"/>
    </row>
    <row r="5" spans="1:10" ht="18" customHeight="1">
      <c r="A5" s="197"/>
      <c r="B5" s="197"/>
      <c r="C5" s="197"/>
      <c r="D5" s="197"/>
      <c r="E5" s="197"/>
      <c r="F5" s="197"/>
      <c r="G5" s="197"/>
      <c r="H5" s="197"/>
      <c r="I5" s="197"/>
      <c r="J5" s="197"/>
    </row>
    <row r="6" spans="1:10" ht="18" customHeight="1">
      <c r="A6" s="197"/>
      <c r="B6" s="197"/>
      <c r="C6" s="197"/>
      <c r="D6" s="197"/>
      <c r="E6" s="197"/>
      <c r="F6" s="197"/>
      <c r="G6" s="197"/>
      <c r="H6" s="197"/>
      <c r="I6" s="197"/>
      <c r="J6" s="197"/>
    </row>
    <row r="7" spans="1:10" ht="18" customHeight="1">
      <c r="A7" s="197"/>
      <c r="B7" s="197"/>
      <c r="C7" s="197"/>
      <c r="D7" s="197"/>
      <c r="E7" s="197"/>
      <c r="F7" s="197"/>
      <c r="G7" s="197"/>
      <c r="H7" s="197"/>
      <c r="I7" s="197"/>
      <c r="J7" s="197"/>
    </row>
    <row r="8" spans="1:10" ht="18" customHeight="1">
      <c r="A8" s="197"/>
      <c r="B8" s="197"/>
      <c r="C8" s="197"/>
      <c r="D8" s="197"/>
      <c r="E8" s="197"/>
      <c r="F8" s="197"/>
      <c r="G8" s="197"/>
      <c r="H8" s="197"/>
      <c r="I8" s="197"/>
      <c r="J8" s="197"/>
    </row>
    <row r="9" spans="1:10" ht="18" customHeight="1">
      <c r="A9" s="197"/>
      <c r="B9" s="197"/>
      <c r="C9" s="197"/>
      <c r="D9" s="197"/>
      <c r="E9" s="197"/>
      <c r="F9" s="197"/>
      <c r="G9" s="197"/>
      <c r="H9" s="197"/>
      <c r="I9" s="197"/>
      <c r="J9" s="197"/>
    </row>
    <row r="10" spans="1:10" ht="18" customHeight="1">
      <c r="A10" s="197"/>
      <c r="B10" s="197"/>
      <c r="C10" s="197"/>
      <c r="D10" s="197"/>
      <c r="E10" s="197"/>
      <c r="F10" s="197"/>
      <c r="G10" s="197"/>
      <c r="H10" s="197"/>
      <c r="I10" s="197"/>
      <c r="J10" s="197"/>
    </row>
    <row r="11" spans="1:10" ht="18" customHeight="1">
      <c r="A11" s="197"/>
      <c r="B11" s="197"/>
      <c r="C11" s="197"/>
      <c r="D11" s="197"/>
      <c r="E11" s="197"/>
      <c r="F11" s="197"/>
      <c r="G11" s="197"/>
      <c r="H11" s="197"/>
      <c r="I11" s="197"/>
      <c r="J11" s="197"/>
    </row>
    <row r="12" spans="1:10" ht="18" customHeight="1">
      <c r="A12" s="197"/>
      <c r="B12" s="197"/>
      <c r="C12" s="197"/>
      <c r="D12" s="197"/>
      <c r="E12" s="197"/>
      <c r="F12" s="197"/>
      <c r="G12" s="197"/>
      <c r="H12" s="197"/>
      <c r="I12" s="197"/>
      <c r="J12" s="197"/>
    </row>
    <row r="13" spans="1:10" ht="18" customHeight="1">
      <c r="A13" s="197"/>
      <c r="B13" s="197"/>
      <c r="C13" s="197"/>
      <c r="D13" s="197"/>
      <c r="E13" s="197"/>
      <c r="F13" s="197"/>
      <c r="G13" s="197"/>
      <c r="H13" s="197"/>
      <c r="I13" s="197"/>
      <c r="J13" s="197"/>
    </row>
    <row r="14" spans="1:10" ht="18" customHeight="1">
      <c r="A14" s="197"/>
      <c r="B14" s="197"/>
      <c r="C14" s="197"/>
      <c r="D14" s="197"/>
      <c r="E14" s="197"/>
      <c r="F14" s="197"/>
      <c r="G14" s="197"/>
      <c r="H14" s="197"/>
      <c r="I14" s="197"/>
      <c r="J14" s="197"/>
    </row>
    <row r="15" spans="1:10" ht="18" customHeight="1">
      <c r="A15" s="197"/>
      <c r="B15" s="197"/>
      <c r="C15" s="197"/>
      <c r="D15" s="197"/>
      <c r="E15" s="197"/>
      <c r="F15" s="197"/>
      <c r="G15" s="197"/>
      <c r="H15" s="197"/>
      <c r="I15" s="197"/>
      <c r="J15" s="197"/>
    </row>
    <row r="16" spans="1:10" ht="18" customHeight="1">
      <c r="A16" s="197"/>
      <c r="B16" s="197"/>
      <c r="C16" s="197"/>
      <c r="D16" s="197"/>
      <c r="E16" s="197"/>
      <c r="F16" s="197"/>
      <c r="G16" s="197"/>
      <c r="H16" s="197"/>
      <c r="I16" s="197"/>
      <c r="J16" s="197"/>
    </row>
    <row r="17" spans="1:10" ht="18" customHeight="1">
      <c r="A17" s="197"/>
      <c r="B17" s="197"/>
      <c r="C17" s="197"/>
      <c r="D17" s="197"/>
      <c r="E17" s="197"/>
      <c r="F17" s="197"/>
      <c r="G17" s="197"/>
      <c r="H17" s="197"/>
      <c r="I17" s="197"/>
      <c r="J17" s="197"/>
    </row>
    <row r="18" spans="1:10" ht="18" customHeight="1">
      <c r="A18" s="197"/>
      <c r="B18" s="197"/>
      <c r="C18" s="197"/>
      <c r="D18" s="197"/>
      <c r="E18" s="197"/>
      <c r="F18" s="197"/>
      <c r="G18" s="197"/>
      <c r="H18" s="197"/>
      <c r="I18" s="197"/>
      <c r="J18" s="197"/>
    </row>
    <row r="19" spans="1:10" ht="18" customHeight="1">
      <c r="A19" s="197"/>
      <c r="B19" s="197"/>
      <c r="C19" s="197"/>
      <c r="D19" s="197"/>
      <c r="E19" s="197"/>
      <c r="F19" s="197"/>
      <c r="G19" s="197"/>
      <c r="H19" s="197"/>
      <c r="I19" s="197"/>
      <c r="J19" s="197"/>
    </row>
    <row r="20" spans="1:10" ht="18" customHeight="1">
      <c r="A20" s="197"/>
      <c r="B20" s="197"/>
      <c r="C20" s="197"/>
      <c r="D20" s="197"/>
      <c r="E20" s="197"/>
      <c r="F20" s="197"/>
      <c r="G20" s="197"/>
      <c r="H20" s="197"/>
      <c r="I20" s="197"/>
      <c r="J20" s="197"/>
    </row>
    <row r="21" spans="1:10" ht="18" customHeight="1">
      <c r="A21" s="197"/>
      <c r="B21" s="197"/>
      <c r="C21" s="197"/>
      <c r="D21" s="197"/>
      <c r="E21" s="197"/>
      <c r="F21" s="197"/>
      <c r="G21" s="197"/>
      <c r="H21" s="197"/>
      <c r="I21" s="197"/>
      <c r="J21" s="197"/>
    </row>
    <row r="22" spans="1:10" ht="18" customHeight="1">
      <c r="A22" s="197"/>
      <c r="B22" s="197"/>
      <c r="C22" s="197"/>
      <c r="D22" s="197"/>
      <c r="E22" s="197"/>
      <c r="F22" s="197"/>
      <c r="G22" s="197"/>
      <c r="H22" s="197"/>
      <c r="I22" s="197"/>
      <c r="J22" s="197"/>
    </row>
    <row r="23" spans="1:10" ht="18" customHeight="1">
      <c r="A23" s="197"/>
      <c r="B23" s="197"/>
      <c r="C23" s="197"/>
      <c r="D23" s="197"/>
      <c r="E23" s="197"/>
      <c r="F23" s="197"/>
      <c r="G23" s="197"/>
      <c r="H23" s="197"/>
      <c r="I23" s="197"/>
      <c r="J23" s="197"/>
    </row>
    <row r="24" spans="1:10" ht="18" customHeight="1">
      <c r="A24" s="197"/>
      <c r="B24" s="197"/>
      <c r="C24" s="197"/>
      <c r="D24" s="197"/>
      <c r="E24" s="197"/>
      <c r="F24" s="197"/>
      <c r="G24" s="197"/>
      <c r="H24" s="197"/>
      <c r="I24" s="197"/>
      <c r="J24" s="197"/>
    </row>
    <row r="25" spans="1:10" ht="18" customHeight="1">
      <c r="A25" s="197"/>
      <c r="B25" s="197"/>
      <c r="C25" s="197"/>
      <c r="D25" s="197"/>
      <c r="E25" s="197"/>
      <c r="F25" s="197"/>
      <c r="G25" s="197"/>
      <c r="H25" s="197"/>
      <c r="I25" s="197"/>
      <c r="J25" s="197"/>
    </row>
  </sheetData>
  <mergeCells count="1">
    <mergeCell ref="A1:J2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2" sqref="C12"/>
    </sheetView>
  </sheetViews>
  <sheetFormatPr defaultRowHeight="13.5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3</vt:i4>
      </vt:variant>
    </vt:vector>
  </HeadingPairs>
  <TitlesOfParts>
    <vt:vector size="23" baseType="lpstr">
      <vt:lpstr>갑지</vt:lpstr>
      <vt:lpstr>목차</vt:lpstr>
      <vt:lpstr>1.설계설명서(속지)</vt:lpstr>
      <vt:lpstr>설계설명서</vt:lpstr>
      <vt:lpstr>2.예정공정표(속지)</vt:lpstr>
      <vt:lpstr>예정공정표</vt:lpstr>
      <vt:lpstr>3.설계예산서(속지)</vt:lpstr>
      <vt:lpstr>공사원가계산서</vt:lpstr>
      <vt:lpstr>내역서(속지)</vt:lpstr>
      <vt:lpstr>내역서</vt:lpstr>
      <vt:lpstr>일위대가표(속지)</vt:lpstr>
      <vt:lpstr>일위대가표</vt:lpstr>
      <vt:lpstr>단가대비표(속지)</vt:lpstr>
      <vt:lpstr>단가대비표</vt:lpstr>
      <vt:lpstr>수량산출내역(속지)</vt:lpstr>
      <vt:lpstr>수량산출서</vt:lpstr>
      <vt:lpstr>4.시방서(속지)</vt:lpstr>
      <vt:lpstr>시방서</vt:lpstr>
      <vt:lpstr>5.도면리스트</vt:lpstr>
      <vt:lpstr>도면</vt:lpstr>
      <vt:lpstr>갑지!Print_Area</vt:lpstr>
      <vt:lpstr>목차!Print_Area</vt:lpstr>
      <vt:lpstr>설계설명서!Print_Area</vt:lpstr>
    </vt:vector>
  </TitlesOfParts>
  <Company>반석건업(주)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반석건업(주)</dc:creator>
  <cp:lastModifiedBy>Bottom1-1</cp:lastModifiedBy>
  <cp:lastPrinted>2015-01-19T01:36:13Z</cp:lastPrinted>
  <dcterms:created xsi:type="dcterms:W3CDTF">2001-05-24T07:49:50Z</dcterms:created>
  <dcterms:modified xsi:type="dcterms:W3CDTF">2015-01-19T01:53:26Z</dcterms:modified>
</cp:coreProperties>
</file>